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Calcul U" sheetId="1" r:id="rId1"/>
    <sheet name="Courbe de température" sheetId="2" r:id="rId2"/>
    <sheet name="Feuil2" sheetId="3" state="hidden" r:id="rId3"/>
    <sheet name="Courbes de pression" sheetId="4" r:id="rId4"/>
    <sheet name="Diagramme de Mollier" sheetId="5" r:id="rId5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<sst xmlns="http://schemas.openxmlformats.org/spreadsheetml/2006/main" count="130" uniqueCount="119">
  <si>
    <t>T°</t>
  </si>
  <si>
    <t>T° sat (KN/m²)</t>
  </si>
  <si>
    <t>(cfr diagramme de MOLLIER)</t>
  </si>
  <si>
    <t>brique</t>
  </si>
  <si>
    <t>plâtre</t>
  </si>
  <si>
    <t>vide</t>
  </si>
  <si>
    <t>µ</t>
  </si>
  <si>
    <t>Epaisseur (cm)</t>
  </si>
  <si>
    <t>Ri</t>
  </si>
  <si>
    <t>Re</t>
  </si>
  <si>
    <t>H.R. (%)</t>
  </si>
  <si>
    <t>Intérieur</t>
  </si>
  <si>
    <t>Extérieur</t>
  </si>
  <si>
    <r>
      <rPr>
        <sz val="10"/>
        <rFont val="Calibri"/>
        <family val="2"/>
      </rPr>
      <t>Δ</t>
    </r>
    <r>
      <rPr>
        <sz val="10"/>
        <rFont val="Arial"/>
        <family val="2"/>
      </rPr>
      <t>t</t>
    </r>
  </si>
  <si>
    <t>tRe</t>
  </si>
  <si>
    <t>tRi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</si>
  <si>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</si>
  <si>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</si>
  <si>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</si>
  <si>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</si>
  <si>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</si>
  <si>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</si>
  <si>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</si>
  <si>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</si>
  <si>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</si>
  <si>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</si>
  <si>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</t>
  </si>
  <si>
    <t>ti</t>
  </si>
  <si>
    <t>mortier de chaux</t>
  </si>
  <si>
    <t>crépis</t>
  </si>
  <si>
    <t>cuivre</t>
  </si>
  <si>
    <t>acier</t>
  </si>
  <si>
    <t>pierre lourde (granit)</t>
  </si>
  <si>
    <t>liège</t>
  </si>
  <si>
    <t>Matériau 1</t>
  </si>
  <si>
    <t>Matériau 2</t>
  </si>
  <si>
    <t>Matériau 3</t>
  </si>
  <si>
    <t>Matériau 4</t>
  </si>
  <si>
    <t>Matériau 6</t>
  </si>
  <si>
    <t>Matériau 7</t>
  </si>
  <si>
    <t>Matériau 8</t>
  </si>
  <si>
    <t>Matériau 9</t>
  </si>
  <si>
    <t>Matériau 10</t>
  </si>
  <si>
    <t>λ (W/mK)</t>
  </si>
  <si>
    <t>Données</t>
  </si>
  <si>
    <t>Calculs</t>
  </si>
  <si>
    <t>ΔP</t>
  </si>
  <si>
    <t>Pe</t>
  </si>
  <si>
    <t>Pre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</si>
  <si>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</si>
  <si>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</si>
  <si>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</si>
  <si>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</si>
  <si>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</si>
  <si>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</si>
  <si>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</si>
  <si>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</si>
  <si>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</si>
  <si>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</si>
  <si>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Pri</t>
  </si>
  <si>
    <t>Pi</t>
  </si>
  <si>
    <t>Matériau 5</t>
  </si>
  <si>
    <t>Composition du mur</t>
  </si>
  <si>
    <t>Désignation des matériaux</t>
  </si>
  <si>
    <t>Somme :</t>
  </si>
  <si>
    <t>épaisseur</t>
  </si>
  <si>
    <t>Pp</t>
  </si>
  <si>
    <t>Neopor</t>
  </si>
  <si>
    <t>t° arrondie</t>
  </si>
  <si>
    <t>t°</t>
  </si>
  <si>
    <t>Psat</t>
  </si>
  <si>
    <t>polystyrène expansé</t>
  </si>
  <si>
    <t>polystyrène extrudé</t>
  </si>
  <si>
    <t>polyuréthane</t>
  </si>
  <si>
    <t>conditions climatiques sévères, par défaut (à changer si nécessaire)</t>
  </si>
  <si>
    <t>béton</t>
  </si>
  <si>
    <t>Le phénomène de condensation se produit dans la zone où les 2 courbes se croisent.</t>
  </si>
  <si>
    <t>R =</t>
  </si>
  <si>
    <t>R' =</t>
  </si>
  <si>
    <t>Gyproc</t>
  </si>
  <si>
    <t>briquette parement</t>
  </si>
  <si>
    <t>mortier de ciment</t>
  </si>
  <si>
    <t>bois lourd (hêtre, chêne)</t>
  </si>
  <si>
    <t>laine de bois (panneau)</t>
  </si>
  <si>
    <t>bois léger (sapin, épicéa)</t>
  </si>
  <si>
    <t>contreplaqué</t>
  </si>
  <si>
    <t>shiste, ardoise</t>
  </si>
  <si>
    <t>roofing</t>
  </si>
  <si>
    <t>paille</t>
  </si>
  <si>
    <t>ouate de cellulose</t>
  </si>
  <si>
    <t>verre cellulaire (plaque)</t>
  </si>
  <si>
    <t>enduit de chaux</t>
  </si>
  <si>
    <t>enduit de ciment</t>
  </si>
  <si>
    <t>aluminium</t>
  </si>
  <si>
    <r>
      <t xml:space="preserve">béton cellulaire </t>
    </r>
    <r>
      <rPr>
        <sz val="8"/>
        <rFont val="Arial"/>
        <family val="2"/>
      </rPr>
      <t>400kg/m³</t>
    </r>
  </si>
  <si>
    <r>
      <t xml:space="preserve">béton cellulaire </t>
    </r>
    <r>
      <rPr>
        <sz val="8"/>
        <rFont val="Arial"/>
        <family val="2"/>
      </rPr>
      <t>450kg/m³</t>
    </r>
  </si>
  <si>
    <t>laine de verre / de roche</t>
  </si>
  <si>
    <t>laine de chanvre, lin</t>
  </si>
  <si>
    <t>aggloméré (OSB)</t>
  </si>
  <si>
    <t>T   (°C)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</si>
  <si>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>Matériau à encoder si non présent dans la liste</t>
    </r>
  </si>
  <si>
    <r>
      <t>champs à choisir et / ou à compléter</t>
    </r>
    <r>
      <rPr>
        <sz val="10"/>
        <rFont val="Arial"/>
        <family val="2"/>
      </rPr>
      <t>*</t>
    </r>
  </si>
  <si>
    <t>Température (°C)</t>
  </si>
  <si>
    <t>Données du diagramme de Mollier</t>
  </si>
  <si>
    <t>Résistance thermique R        (m²K/W)</t>
  </si>
  <si>
    <t>Résistance à la diffusion de la vapeur d'eau      R'        (m)</t>
  </si>
  <si>
    <t>Proportions par rapport à R totale        (%)</t>
  </si>
  <si>
    <t>Proportions par rapport à R' totale       (%)</t>
  </si>
  <si>
    <t>béton d'argex</t>
  </si>
  <si>
    <t>Cogetherm</t>
  </si>
  <si>
    <r>
      <t xml:space="preserve">Cellumat </t>
    </r>
    <r>
      <rPr>
        <sz val="8"/>
        <rFont val="Arial"/>
        <family val="2"/>
      </rPr>
      <t>300kg/m³</t>
    </r>
  </si>
  <si>
    <r>
      <t xml:space="preserve">Cellumat </t>
    </r>
    <r>
      <rPr>
        <sz val="8"/>
        <rFont val="Arial"/>
        <family val="2"/>
      </rPr>
      <t>600kg/m³</t>
    </r>
  </si>
  <si>
    <t>P de saturation (kN/m²)</t>
  </si>
  <si>
    <r>
      <t xml:space="preserve">Résistance thermique (R), Résistance à la diffusion de la vapeur d'eau (R') et </t>
    </r>
    <r>
      <rPr>
        <b/>
        <sz val="14"/>
        <color indexed="10"/>
        <rFont val="Comic Sans MS"/>
        <family val="4"/>
      </rPr>
      <t>U</t>
    </r>
  </si>
  <si>
    <t>U =</t>
  </si>
  <si>
    <t>P partielle (kN/m²)</t>
  </si>
  <si>
    <t>W/m²K</t>
  </si>
  <si>
    <t>m²K/W</t>
  </si>
  <si>
    <t>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</si>
</sst>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&quot;°&quot;"/>
    <numFmt numFmtId="166" formatCode="0.000"/>
    <numFmt numFmtId="167" formatCode="0.0&quot;°&quot;"/>
    <numFmt numFmtId="168" formatCode="0.0000"/>
    <numFmt numFmtId="169" formatCode="0.00&quot;°&quot;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&quot; w/mk&quot;"/>
    <numFmt numFmtId="176" formatCode="0.000&quot; m&quot;"/>
    <numFmt numFmtId="177" formatCode="0&quot; %&quot;"/>
    <numFmt numFmtId="178" formatCode="0&quot; °&quot;"/>
    <numFmt numFmtId="179" formatCode="0.00&quot; kN/m²&quot;"/>
    <numFmt numFmtId="180" formatCode="0.00&quot; m² °/w&quot;"/>
    <numFmt numFmtId="181" formatCode="0.0&quot; w/mk&quot;"/>
    <numFmt numFmtId="182" formatCode="0.000&quot; w/mk&quot;"/>
    <numFmt numFmtId="183" formatCode="0.0000000000"/>
    <numFmt numFmtId="184" formatCode="0.00000000000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Arial Black"/>
      <family val="2"/>
    </font>
    <font>
      <b/>
      <sz val="12"/>
      <name val="Comic Sans MS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12"/>
      <name val="Comic Sans MS"/>
      <family val="4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51"/>
      <name val="Arial"/>
      <family val="2"/>
    </font>
    <font>
      <b/>
      <sz val="10"/>
      <color indexed="45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b/>
      <sz val="16"/>
      <color indexed="10"/>
      <name val="Comic Sans MS"/>
      <family val="4"/>
    </font>
    <font>
      <b/>
      <sz val="12"/>
      <color indexed="10"/>
      <name val="Arial"/>
      <family val="2"/>
    </font>
    <font>
      <b/>
      <sz val="11"/>
      <color indexed="10"/>
      <name val="Comic Sans MS"/>
      <family val="4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1"/>
      <color indexed="8"/>
      <name val="+mn-ea"/>
      <family val="0"/>
    </font>
    <font>
      <sz val="11"/>
      <name val="Calibri"/>
      <family val="2"/>
    </font>
    <font>
      <b/>
      <sz val="18"/>
      <color indexed="8"/>
      <name val="Comic Sans MS"/>
      <family val="4"/>
    </font>
    <font>
      <b/>
      <sz val="10"/>
      <color indexed="8"/>
      <name val="Calibri"/>
      <family val="2"/>
    </font>
    <font>
      <b/>
      <sz val="16"/>
      <color indexed="8"/>
      <name val="Comic Sans MS"/>
      <family val="4"/>
    </font>
    <font>
      <b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0" borderId="2" applyNumberFormat="0" applyFill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25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1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66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2" borderId="0" xfId="0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 applyProtection="1">
      <alignment horizontal="right"/>
      <protection/>
    </xf>
    <xf numFmtId="2" fontId="0" fillId="0" borderId="14" xfId="0" applyNumberForma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32" borderId="17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 wrapText="1"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30" xfId="0" applyFont="1" applyFill="1" applyBorder="1" applyAlignment="1" applyProtection="1">
      <alignment/>
      <protection locked="0"/>
    </xf>
    <xf numFmtId="0" fontId="0" fillId="2" borderId="31" xfId="0" applyFont="1" applyFill="1" applyBorder="1" applyAlignment="1" applyProtection="1">
      <alignment/>
      <protection locked="0"/>
    </xf>
    <xf numFmtId="0" fontId="0" fillId="2" borderId="32" xfId="0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1" fillId="2" borderId="17" xfId="0" applyFont="1" applyFill="1" applyBorder="1" applyAlignment="1" applyProtection="1">
      <alignment/>
      <protection locked="0"/>
    </xf>
    <xf numFmtId="0" fontId="10" fillId="2" borderId="17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167" fontId="0" fillId="0" borderId="12" xfId="0" applyNumberFormat="1" applyFont="1" applyBorder="1" applyAlignment="1" applyProtection="1">
      <alignment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9" xfId="0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30" xfId="0" applyFont="1" applyFill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9" fillId="0" borderId="41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9" fillId="0" borderId="4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166" fontId="9" fillId="0" borderId="46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7" fillId="0" borderId="48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166" fontId="26" fillId="34" borderId="10" xfId="0" applyNumberFormat="1" applyFont="1" applyFill="1" applyBorder="1" applyAlignment="1">
      <alignment horizontal="center" vertical="center"/>
    </xf>
    <xf numFmtId="166" fontId="26" fillId="34" borderId="23" xfId="0" applyNumberFormat="1" applyFont="1" applyFill="1" applyBorder="1" applyAlignment="1">
      <alignment horizontal="center" vertical="center"/>
    </xf>
    <xf numFmtId="166" fontId="28" fillId="34" borderId="10" xfId="0" applyNumberFormat="1" applyFont="1" applyFill="1" applyBorder="1" applyAlignment="1">
      <alignment horizontal="center" vertical="center"/>
    </xf>
    <xf numFmtId="166" fontId="28" fillId="34" borderId="23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16" fillId="0" borderId="26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/>
    </xf>
    <xf numFmtId="0" fontId="16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2" fontId="0" fillId="0" borderId="39" xfId="0" applyNumberFormat="1" applyBorder="1" applyAlignment="1">
      <alignment horizontal="right" vertical="center"/>
    </xf>
    <xf numFmtId="2" fontId="0" fillId="0" borderId="40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Courbe de température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solidFill>
          <a:srgbClr val="F2DCDB"/>
        </a:solidFill>
        <a:ln w="127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475"/>
          <c:y val="0.1125"/>
          <c:w val="0.9385"/>
          <c:h val="0.83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0699C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ize val="3"/>
              <c:spPr>
                <a:solidFill>
                  <a:srgbClr val="00CCFF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339966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8037B7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FFCD2D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FFCD2D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E28EDE"/>
              </a:solidFill>
              <a:ln w="25400">
                <a:solidFill>
                  <a:srgbClr val="FF99CC"/>
                </a:solidFill>
              </a:ln>
            </c:spPr>
            <c:marker>
              <c:size val="3"/>
              <c:spPr>
                <a:solidFill>
                  <a:srgbClr val="FF99CC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9"/>
            <c:spPr>
              <a:solidFill>
                <a:srgbClr val="82302E"/>
              </a:solidFill>
              <a:ln w="25400">
                <a:solidFill>
                  <a:srgbClr val="993300"/>
                </a:solidFill>
              </a:ln>
            </c:spPr>
            <c:marker>
              <c:size val="3"/>
              <c:spPr>
                <a:solidFill>
                  <a:srgbClr val="9933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3F4793"/>
              </a:solidFill>
              <a:ln w="25400">
                <a:solidFill>
                  <a:srgbClr val="333399"/>
                </a:solidFill>
              </a:ln>
            </c:spPr>
            <c:marker>
              <c:size val="3"/>
              <c:spPr>
                <a:solidFill>
                  <a:srgbClr val="333399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3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2"/>
            <c:spPr>
              <a:solidFill>
                <a:srgbClr val="FABE00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3"/>
            <c:spPr>
              <a:solidFill>
                <a:srgbClr val="DCC5ED"/>
              </a:solidFill>
              <a:ln w="25400">
                <a:solidFill>
                  <a:srgbClr val="0066CC"/>
                </a:solidFill>
              </a:ln>
            </c:spPr>
            <c:marker>
              <c:size val="3"/>
              <c:spPr>
                <a:solidFill>
                  <a:srgbClr val="CCCCFF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Feuil2!$F$10:$F$23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</c:numCache>
            </c:numRef>
          </c:xVal>
          <c:yVal>
            <c:numRef>
              <c:f>Feuil2!$H$10:$H$23</c:f>
              <c:numCache>
                <c:ptCount val="14"/>
                <c:pt idx="0">
                  <c:v>25</c:v>
                </c:pt>
                <c:pt idx="1">
                  <c:v>24.37792642140468</c:v>
                </c:pt>
                <c:pt idx="2">
                  <c:v>24.274247491638793</c:v>
                </c:pt>
                <c:pt idx="3">
                  <c:v>23.75585284280936</c:v>
                </c:pt>
                <c:pt idx="4">
                  <c:v>-9.688963210702347</c:v>
                </c:pt>
                <c:pt idx="5">
                  <c:v>-9.792642140468233</c:v>
                </c:pt>
                <c:pt idx="6">
                  <c:v>-9.792642140468233</c:v>
                </c:pt>
                <c:pt idx="7">
                  <c:v>-9.792642140468233</c:v>
                </c:pt>
                <c:pt idx="8">
                  <c:v>-9.792642140468233</c:v>
                </c:pt>
                <c:pt idx="9">
                  <c:v>-9.792642140468233</c:v>
                </c:pt>
                <c:pt idx="10">
                  <c:v>-9.792642140468233</c:v>
                </c:pt>
                <c:pt idx="11">
                  <c:v>-9.792642140468233</c:v>
                </c:pt>
                <c:pt idx="12">
                  <c:v>-9.792642140468233</c:v>
                </c:pt>
                <c:pt idx="13">
                  <c:v>-10</c:v>
                </c:pt>
              </c:numCache>
            </c:numRef>
          </c:yVal>
          <c:smooth val="0"/>
        </c:ser>
        <c:axId val="23150391"/>
        <c:axId val="7026928"/>
      </c:scatterChart>
      <c:val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Epaisseur (cm)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 val="autoZero"/>
        <c:crossBetween val="midCat"/>
        <c:dispUnits/>
      </c:val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Température 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Courbes de pression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solidFill>
          <a:srgbClr val="F2DCDB"/>
        </a:solidFill>
        <a:ln w="127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5525"/>
          <c:y val="0.10025"/>
          <c:w val="0.92925"/>
          <c:h val="0.8335"/>
        </c:manualLayout>
      </c:layout>
      <c:scatterChart>
        <c:scatterStyle val="lineMarker"/>
        <c:varyColors val="0"/>
        <c:ser>
          <c:idx val="0"/>
          <c:order val="0"/>
          <c:tx>
            <c:v> Pression partielle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7F7F7F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solidFill>
                <a:srgbClr val="00B0F0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3"/>
            <c:spPr>
              <a:solidFill>
                <a:srgbClr val="00B050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8037B7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FFCD2D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A7EBB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E28EDE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FF99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98B954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82302E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3F4793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solidFill>
                <a:srgbClr val="FABE00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Feuil2!$F$10:$F$23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</c:numCache>
            </c:numRef>
          </c:xVal>
          <c:yVal>
            <c:numRef>
              <c:f>Feuil2!$K$10:$K$23</c:f>
              <c:numCache>
                <c:ptCount val="14"/>
                <c:pt idx="0">
                  <c:v>2.552</c:v>
                </c:pt>
                <c:pt idx="1">
                  <c:v>2.552</c:v>
                </c:pt>
                <c:pt idx="2">
                  <c:v>2.546562647754137</c:v>
                </c:pt>
                <c:pt idx="3">
                  <c:v>0.9153569739952723</c:v>
                </c:pt>
                <c:pt idx="4">
                  <c:v>0.26287470449172634</c:v>
                </c:pt>
                <c:pt idx="5">
                  <c:v>0.25200000000000056</c:v>
                </c:pt>
                <c:pt idx="6">
                  <c:v>0.25200000000000056</c:v>
                </c:pt>
                <c:pt idx="7">
                  <c:v>0.25200000000000056</c:v>
                </c:pt>
                <c:pt idx="8">
                  <c:v>0.25200000000000056</c:v>
                </c:pt>
                <c:pt idx="9">
                  <c:v>0.25200000000000056</c:v>
                </c:pt>
                <c:pt idx="10">
                  <c:v>0.25200000000000056</c:v>
                </c:pt>
                <c:pt idx="11">
                  <c:v>0.25200000000000056</c:v>
                </c:pt>
                <c:pt idx="12">
                  <c:v>0.252</c:v>
                </c:pt>
                <c:pt idx="13">
                  <c:v>0.252</c:v>
                </c:pt>
              </c:numCache>
            </c:numRef>
          </c:yVal>
          <c:smooth val="0"/>
        </c:ser>
        <c:ser>
          <c:idx val="1"/>
          <c:order val="1"/>
          <c:tx>
            <c:v>Pression de saturation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"/>
            <c:spPr>
              <a:solidFill>
                <a:srgbClr val="C0504D"/>
              </a:solidFill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ize val="3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3"/>
              <c:spPr>
                <a:solidFill>
                  <a:srgbClr val="00808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8037B7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5"/>
            <c:spPr>
              <a:solidFill>
                <a:srgbClr val="FFCD2D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6"/>
            <c:spPr>
              <a:solidFill>
                <a:srgbClr val="4A7EBB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7"/>
            <c:spPr>
              <a:solidFill>
                <a:srgbClr val="E28EDE"/>
              </a:solidFill>
              <a:ln w="25400">
                <a:solidFill>
                  <a:srgbClr val="FF99CC"/>
                </a:solidFill>
              </a:ln>
            </c:spPr>
            <c:marker>
              <c:size val="3"/>
              <c:spPr>
                <a:solidFill>
                  <a:srgbClr val="FF99CC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8B954"/>
              </a:solidFill>
              <a:ln w="254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96969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solidFill>
                <a:srgbClr val="82302E"/>
              </a:solidFill>
              <a:ln w="25400">
                <a:solidFill>
                  <a:srgbClr val="993300"/>
                </a:solidFill>
              </a:ln>
            </c:spPr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0"/>
            <c:spPr>
              <a:solidFill>
                <a:srgbClr val="3F4793"/>
              </a:solidFill>
              <a:ln w="25400">
                <a:solidFill>
                  <a:srgbClr val="333399"/>
                </a:solidFill>
              </a:ln>
            </c:spPr>
            <c:marker>
              <c:size val="3"/>
              <c:spPr>
                <a:solidFill>
                  <a:srgbClr val="333399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1"/>
            <c:spPr>
              <a:solidFill>
                <a:srgbClr val="FABE00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3"/>
            <c:spPr>
              <a:solidFill>
                <a:srgbClr val="DCC5ED"/>
              </a:solidFill>
              <a:ln w="25400">
                <a:solidFill>
                  <a:srgbClr val="0066CC"/>
                </a:solidFill>
              </a:ln>
            </c:spPr>
            <c:marker>
              <c:size val="3"/>
              <c:spPr>
                <a:solidFill>
                  <a:srgbClr val="CCCCFF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Feuil2!$F$10:$F$23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</c:numCache>
            </c:numRef>
          </c:xVal>
          <c:yVal>
            <c:numRef>
              <c:f>Feuil2!$M$10:$M$23</c:f>
              <c:numCache>
                <c:ptCount val="14"/>
                <c:pt idx="0">
                  <c:v>3.19</c:v>
                </c:pt>
                <c:pt idx="1">
                  <c:v>3.09</c:v>
                </c:pt>
                <c:pt idx="2">
                  <c:v>3.09</c:v>
                </c:pt>
                <c:pt idx="3">
                  <c:v>2.99</c:v>
                </c:pt>
                <c:pt idx="4">
                  <c:v>0.29</c:v>
                </c:pt>
                <c:pt idx="5">
                  <c:v>0.28</c:v>
                </c:pt>
                <c:pt idx="6">
                  <c:v>0.28</c:v>
                </c:pt>
                <c:pt idx="7">
                  <c:v>0.28</c:v>
                </c:pt>
                <c:pt idx="8">
                  <c:v>0.28</c:v>
                </c:pt>
                <c:pt idx="9">
                  <c:v>0.28</c:v>
                </c:pt>
                <c:pt idx="10">
                  <c:v>0.28</c:v>
                </c:pt>
                <c:pt idx="11">
                  <c:v>0.28</c:v>
                </c:pt>
                <c:pt idx="12">
                  <c:v>0.28</c:v>
                </c:pt>
                <c:pt idx="13">
                  <c:v>0.28</c:v>
                </c:pt>
              </c:numCache>
            </c:numRef>
          </c:yVal>
          <c:smooth val="0"/>
        </c:ser>
        <c:axId val="63242353"/>
        <c:axId val="32310266"/>
      </c:scatterChart>
      <c:val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Epaisseur (cm)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 val="autoZero"/>
        <c:crossBetween val="midCat"/>
        <c:dispUnits/>
      </c:valAx>
      <c:valAx>
        <c:axId val="3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Pression (kN/m²)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161925</xdr:rowOff>
    </xdr:from>
    <xdr:to>
      <xdr:col>5</xdr:col>
      <xdr:colOff>38100</xdr:colOff>
      <xdr:row>0</xdr:row>
      <xdr:rowOff>409575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162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152400</xdr:rowOff>
    </xdr:from>
    <xdr:to>
      <xdr:col>11</xdr:col>
      <xdr:colOff>85725</xdr:colOff>
      <xdr:row>30</xdr:row>
      <xdr:rowOff>76200</xdr:rowOff>
    </xdr:to>
    <xdr:graphicFrame>
      <xdr:nvGraphicFramePr>
        <xdr:cNvPr id="1" name="Graphique 1"/>
        <xdr:cNvGraphicFramePr/>
      </xdr:nvGraphicFramePr>
      <xdr:xfrm>
        <a:off x="1400175" y="1123950"/>
        <a:ext cx="6610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323850</xdr:colOff>
      <xdr:row>2</xdr:row>
      <xdr:rowOff>28575</xdr:rowOff>
    </xdr:from>
    <xdr:to>
      <xdr:col>7</xdr:col>
      <xdr:colOff>285750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352425"/>
          <a:ext cx="3771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7</xdr:row>
      <xdr:rowOff>0</xdr:rowOff>
    </xdr:from>
    <xdr:to>
      <xdr:col>10</xdr:col>
      <xdr:colOff>476250</xdr:colOff>
      <xdr:row>30</xdr:row>
      <xdr:rowOff>76200</xdr:rowOff>
    </xdr:to>
    <xdr:graphicFrame macro="[0]!Graphique2_Clic">
      <xdr:nvGraphicFramePr>
        <xdr:cNvPr id="1" name="Graphique 2"/>
        <xdr:cNvGraphicFramePr/>
      </xdr:nvGraphicFramePr>
      <xdr:xfrm>
        <a:off x="1409700" y="1133475"/>
        <a:ext cx="6219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10</xdr:row>
      <xdr:rowOff>142875</xdr:rowOff>
    </xdr:from>
    <xdr:to>
      <xdr:col>10</xdr:col>
      <xdr:colOff>0</xdr:colOff>
      <xdr:row>12</xdr:row>
      <xdr:rowOff>47625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6038850" y="1809750"/>
          <a:ext cx="1114425" cy="22860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Pression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partielle</a:t>
          </a:r>
        </a:p>
      </xdr:txBody>
    </xdr:sp>
    <xdr:clientData/>
  </xdr:twoCellAnchor>
  <xdr:twoCellAnchor>
    <xdr:from>
      <xdr:col>8</xdr:col>
      <xdr:colOff>247650</xdr:colOff>
      <xdr:row>13</xdr:row>
      <xdr:rowOff>28575</xdr:rowOff>
    </xdr:from>
    <xdr:to>
      <xdr:col>10</xdr:col>
      <xdr:colOff>123825</xdr:colOff>
      <xdr:row>14</xdr:row>
      <xdr:rowOff>133350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5876925" y="2181225"/>
          <a:ext cx="1400175" cy="266700"/>
        </a:xfrm>
        <a:prstGeom prst="rect">
          <a:avLst/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Pression de saturation</a:t>
          </a:r>
        </a:p>
      </xdr:txBody>
    </xdr:sp>
    <xdr:clientData/>
  </xdr:twoCellAnchor>
  <xdr:twoCellAnchor editAs="oneCell">
    <xdr:from>
      <xdr:col>2</xdr:col>
      <xdr:colOff>342900</xdr:colOff>
      <xdr:row>2</xdr:row>
      <xdr:rowOff>76200</xdr:rowOff>
    </xdr:from>
    <xdr:to>
      <xdr:col>7</xdr:col>
      <xdr:colOff>304800</xdr:colOff>
      <xdr:row>4</xdr:row>
      <xdr:rowOff>47625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00050"/>
          <a:ext cx="3771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7</xdr:col>
      <xdr:colOff>419100</xdr:colOff>
      <xdr:row>35</xdr:row>
      <xdr:rowOff>161925</xdr:rowOff>
    </xdr:to>
    <xdr:pic>
      <xdr:nvPicPr>
        <xdr:cNvPr id="1" name="Image 1" descr="Mollier en P s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09625"/>
          <a:ext cx="42291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5</xdr:row>
      <xdr:rowOff>0</xdr:rowOff>
    </xdr:from>
    <xdr:to>
      <xdr:col>6</xdr:col>
      <xdr:colOff>704850</xdr:colOff>
      <xdr:row>6</xdr:row>
      <xdr:rowOff>152400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295525" y="809625"/>
          <a:ext cx="2514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Diagramme</a:t>
          </a: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de Mollier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2</xdr:col>
      <xdr:colOff>219075</xdr:colOff>
      <xdr:row>25</xdr:row>
      <xdr:rowOff>152400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76300" y="42672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0.83</a:t>
          </a:r>
        </a:p>
      </xdr:txBody>
    </xdr:sp>
    <xdr:clientData/>
  </xdr:twoCellAnchor>
  <xdr:twoCellAnchor>
    <xdr:from>
      <xdr:col>1</xdr:col>
      <xdr:colOff>581025</xdr:colOff>
      <xdr:row>18</xdr:row>
      <xdr:rowOff>9525</xdr:rowOff>
    </xdr:from>
    <xdr:to>
      <xdr:col>2</xdr:col>
      <xdr:colOff>209550</xdr:colOff>
      <xdr:row>19</xdr:row>
      <xdr:rowOff>104775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876300" y="31718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1.60</a:t>
          </a:r>
        </a:p>
      </xdr:txBody>
    </xdr:sp>
    <xdr:clientData/>
  </xdr:twoCellAnchor>
  <xdr:twoCellAnchor>
    <xdr:from>
      <xdr:col>1</xdr:col>
      <xdr:colOff>571500</xdr:colOff>
      <xdr:row>11</xdr:row>
      <xdr:rowOff>9525</xdr:rowOff>
    </xdr:from>
    <xdr:to>
      <xdr:col>2</xdr:col>
      <xdr:colOff>209550</xdr:colOff>
      <xdr:row>12</xdr:row>
      <xdr:rowOff>85725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866775" y="20383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2.43</a:t>
          </a:r>
        </a:p>
      </xdr:txBody>
    </xdr:sp>
    <xdr:clientData/>
  </xdr:twoCellAnchor>
  <xdr:twoCellAnchor>
    <xdr:from>
      <xdr:col>1</xdr:col>
      <xdr:colOff>600075</xdr:colOff>
      <xdr:row>5</xdr:row>
      <xdr:rowOff>123825</xdr:rowOff>
    </xdr:from>
    <xdr:to>
      <xdr:col>2</xdr:col>
      <xdr:colOff>285750</xdr:colOff>
      <xdr:row>6</xdr:row>
      <xdr:rowOff>180975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895350" y="933450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3.29</a:t>
          </a:r>
        </a:p>
      </xdr:txBody>
    </xdr:sp>
    <xdr:clientData/>
  </xdr:twoCellAnchor>
  <xdr:twoCellAnchor>
    <xdr:from>
      <xdr:col>4</xdr:col>
      <xdr:colOff>95250</xdr:colOff>
      <xdr:row>34</xdr:row>
      <xdr:rowOff>95250</xdr:rowOff>
    </xdr:from>
    <xdr:to>
      <xdr:col>5</xdr:col>
      <xdr:colOff>266700</xdr:colOff>
      <xdr:row>35</xdr:row>
      <xdr:rowOff>142875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2676525" y="584835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Point de rosée</a:t>
          </a:r>
        </a:p>
      </xdr:txBody>
    </xdr:sp>
    <xdr:clientData/>
  </xdr:twoCellAnchor>
  <xdr:twoCellAnchor editAs="oneCell">
    <xdr:from>
      <xdr:col>2</xdr:col>
      <xdr:colOff>161925</xdr:colOff>
      <xdr:row>1</xdr:row>
      <xdr:rowOff>66675</xdr:rowOff>
    </xdr:from>
    <xdr:to>
      <xdr:col>7</xdr:col>
      <xdr:colOff>123825</xdr:colOff>
      <xdr:row>3</xdr:row>
      <xdr:rowOff>38100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28600"/>
          <a:ext cx="3771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V78"/>
  <sheetViews>
    <sheetView tabSelected="1" workbookViewId="0" topLeftCell="A1">
      <selection activeCell="D4" sqref="D4:D5"/>
    </sheetView>
  </sheetViews>
  <sheetFormatPr defaultColWidth="11.421875" defaultRowHeight="12.75"/>
  <cols>
    <col min="1" max="1" width="3.57421875" style="0" customWidth="1"/>
    <col min="2" max="2" width="12.00390625" style="0" customWidth="1"/>
    <col min="3" max="3" width="21.28125" style="0" customWidth="1"/>
    <col min="4" max="4" width="7.28125" style="0" customWidth="1"/>
    <col min="5" max="5" width="6.421875" style="0" customWidth="1"/>
    <col min="6" max="6" width="9.57421875" style="0" customWidth="1"/>
    <col min="7" max="7" width="5.8515625" style="0" customWidth="1"/>
    <col min="8" max="8" width="6.8515625" style="0" customWidth="1"/>
    <col min="9" max="10" width="10.8515625" style="0" customWidth="1"/>
    <col min="11" max="11" width="3.7109375" style="0" customWidth="1"/>
    <col min="12" max="12" width="5.7109375" style="0" customWidth="1"/>
    <col min="13" max="13" width="10.421875" style="0" customWidth="1"/>
    <col min="14" max="14" width="10.7109375" style="0" customWidth="1"/>
    <col min="15" max="15" width="10.57421875" style="0" customWidth="1"/>
    <col min="16" max="16" width="7.140625" style="0" customWidth="1"/>
    <col min="17" max="17" width="1.28515625" style="0" customWidth="1"/>
    <col min="18" max="18" width="5.421875" style="0" customWidth="1"/>
    <col min="19" max="19" width="3.8515625" style="0" customWidth="1"/>
    <col min="20" max="20" width="21.421875" style="0" customWidth="1"/>
    <col min="21" max="21" width="14.57421875" style="0" customWidth="1"/>
    <col min="31" max="31" width="11.57421875" style="0" customWidth="1"/>
  </cols>
  <sheetData>
    <row r="1" ht="42.75" customHeight="1" thickBot="1"/>
    <row r="2" spans="2:22" ht="28.5" customHeight="1" thickBot="1">
      <c r="B2" s="146" t="s">
        <v>113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20"/>
      <c r="Q2" s="20"/>
      <c r="R2" s="20"/>
      <c r="S2" s="2"/>
      <c r="T2" s="137"/>
      <c r="U2" s="137"/>
      <c r="V2" s="137"/>
    </row>
    <row r="3" spans="2:22" ht="18.75" customHeight="1" thickBot="1">
      <c r="B3" s="157" t="s">
        <v>44</v>
      </c>
      <c r="C3" s="158"/>
      <c r="D3" s="158"/>
      <c r="E3" s="158"/>
      <c r="F3" s="158"/>
      <c r="G3" s="158"/>
      <c r="H3" s="158"/>
      <c r="I3" s="158"/>
      <c r="J3" s="159"/>
      <c r="K3" s="157" t="s">
        <v>45</v>
      </c>
      <c r="L3" s="158"/>
      <c r="M3" s="158"/>
      <c r="N3" s="158"/>
      <c r="O3" s="159"/>
      <c r="P3" s="28"/>
      <c r="Q3" s="28"/>
      <c r="R3" s="28"/>
      <c r="S3" s="2"/>
      <c r="T3" s="137"/>
      <c r="U3" s="137"/>
      <c r="V3" s="137"/>
    </row>
    <row r="4" spans="2:19" ht="13.5" customHeight="1">
      <c r="B4" s="138" t="s">
        <v>62</v>
      </c>
      <c r="C4" s="138" t="s">
        <v>63</v>
      </c>
      <c r="D4" s="174" t="s">
        <v>43</v>
      </c>
      <c r="E4" s="172" t="s">
        <v>6</v>
      </c>
      <c r="F4" s="138" t="s">
        <v>7</v>
      </c>
      <c r="G4" s="163" t="s">
        <v>99</v>
      </c>
      <c r="H4" s="138" t="s">
        <v>10</v>
      </c>
      <c r="I4" s="138" t="s">
        <v>112</v>
      </c>
      <c r="J4" s="138" t="s">
        <v>115</v>
      </c>
      <c r="K4" s="149" t="s">
        <v>104</v>
      </c>
      <c r="L4" s="150"/>
      <c r="M4" s="140" t="s">
        <v>106</v>
      </c>
      <c r="N4" s="142" t="s">
        <v>105</v>
      </c>
      <c r="O4" s="144" t="s">
        <v>107</v>
      </c>
      <c r="S4" s="2"/>
    </row>
    <row r="5" spans="2:19" ht="45.75" customHeight="1" thickBot="1">
      <c r="B5" s="139"/>
      <c r="C5" s="139"/>
      <c r="D5" s="175"/>
      <c r="E5" s="173"/>
      <c r="F5" s="139"/>
      <c r="G5" s="164"/>
      <c r="H5" s="139"/>
      <c r="I5" s="139"/>
      <c r="J5" s="139"/>
      <c r="K5" s="151"/>
      <c r="L5" s="152"/>
      <c r="M5" s="141"/>
      <c r="N5" s="143"/>
      <c r="O5" s="145"/>
      <c r="S5" s="2"/>
    </row>
    <row r="6" spans="2:19" ht="1.5" customHeight="1">
      <c r="B6" s="79"/>
      <c r="C6" s="31"/>
      <c r="D6" s="32"/>
      <c r="E6" s="31"/>
      <c r="F6" s="33"/>
      <c r="G6" s="31"/>
      <c r="H6" s="31"/>
      <c r="I6" s="31"/>
      <c r="J6" s="10"/>
      <c r="K6" s="14"/>
      <c r="L6" s="46"/>
      <c r="M6" s="55"/>
      <c r="N6" s="58"/>
      <c r="O6" s="25"/>
      <c r="S6" s="2"/>
    </row>
    <row r="7" spans="2:19" ht="9.75" customHeight="1">
      <c r="B7" s="161" t="s">
        <v>11</v>
      </c>
      <c r="C7" s="34"/>
      <c r="D7" s="35"/>
      <c r="E7" s="34"/>
      <c r="F7" s="36"/>
      <c r="G7" s="124">
        <v>25</v>
      </c>
      <c r="H7" s="124">
        <v>80</v>
      </c>
      <c r="I7" s="126">
        <f>LOOKUP(G7,Feuil2!B4:C74)</f>
        <v>3.19</v>
      </c>
      <c r="J7" s="128">
        <f>(I7*H7)/100</f>
        <v>2.552</v>
      </c>
      <c r="K7" s="122" t="s">
        <v>8</v>
      </c>
      <c r="L7" s="166">
        <v>0.12</v>
      </c>
      <c r="M7" s="168">
        <f>IF(K7="","",(L7/$L$21)*100)</f>
        <v>1.7773530817009078</v>
      </c>
      <c r="N7" s="59"/>
      <c r="O7" s="26"/>
      <c r="S7" s="2"/>
    </row>
    <row r="8" spans="2:19" ht="13.5" customHeight="1" thickBot="1">
      <c r="B8" s="162"/>
      <c r="C8" s="37"/>
      <c r="D8" s="37"/>
      <c r="E8" s="37"/>
      <c r="F8" s="37"/>
      <c r="G8" s="125"/>
      <c r="H8" s="125"/>
      <c r="I8" s="127"/>
      <c r="J8" s="129"/>
      <c r="K8" s="123"/>
      <c r="L8" s="167"/>
      <c r="M8" s="169"/>
      <c r="N8" s="68"/>
      <c r="O8" s="19"/>
      <c r="S8" s="2"/>
    </row>
    <row r="9" spans="2:19" ht="12.75">
      <c r="B9" s="83" t="s">
        <v>34</v>
      </c>
      <c r="C9" s="78" t="s">
        <v>4</v>
      </c>
      <c r="D9" s="38">
        <f aca="true" t="shared" si="0" ref="D9:D18">IF(C9="","",IF(C9=$C$68,"",VLOOKUP(C9,$C$26:$E$68,2,FALSE)))</f>
        <v>0.5</v>
      </c>
      <c r="E9" s="38">
        <f aca="true" t="shared" si="1" ref="E9:E18">IF(C9="","",IF(C9=$C$68,"",VLOOKUP(C9,$C$26:$E$68,3,FALSE)))</f>
        <v>5</v>
      </c>
      <c r="F9" s="77">
        <v>1</v>
      </c>
      <c r="G9" s="39"/>
      <c r="H9" s="40"/>
      <c r="I9" s="40"/>
      <c r="J9" s="22"/>
      <c r="K9" s="15"/>
      <c r="L9" s="47">
        <f aca="true" t="shared" si="2" ref="L9:L18">IF(C9="","",IF(C9=$C$68,0.16,((F9/D9)/100)))</f>
        <v>0.02</v>
      </c>
      <c r="M9" s="57">
        <f aca="true" t="shared" si="3" ref="M9:M18">IF(C9="","",(L9/$L$21)*100)</f>
        <v>0.296225513616818</v>
      </c>
      <c r="N9" s="60">
        <f aca="true" t="shared" si="4" ref="N9:N18">IF(C9="","",IF(C9=$C$68,"",(E9*F9)/100))</f>
        <v>0.05</v>
      </c>
      <c r="O9" s="27">
        <f aca="true" t="shared" si="5" ref="O9:O18">IF(C9="","",IF(C9=$C$68,"",(N9/$N$21)*100))</f>
        <v>0.2364066193853428</v>
      </c>
      <c r="S9" s="2"/>
    </row>
    <row r="10" spans="2:19" ht="12.75">
      <c r="B10" s="84" t="s">
        <v>35</v>
      </c>
      <c r="C10" s="78" t="s">
        <v>75</v>
      </c>
      <c r="D10" s="38">
        <f t="shared" si="0"/>
        <v>2</v>
      </c>
      <c r="E10" s="38">
        <f t="shared" si="1"/>
        <v>75</v>
      </c>
      <c r="F10" s="77">
        <v>20</v>
      </c>
      <c r="G10" s="40"/>
      <c r="H10" s="40"/>
      <c r="I10" s="40"/>
      <c r="J10" s="22"/>
      <c r="K10" s="16"/>
      <c r="L10" s="47">
        <f t="shared" si="2"/>
        <v>0.1</v>
      </c>
      <c r="M10" s="57">
        <f t="shared" si="3"/>
        <v>1.48112756808409</v>
      </c>
      <c r="N10" s="60">
        <f t="shared" si="4"/>
        <v>15</v>
      </c>
      <c r="O10" s="27">
        <f t="shared" si="5"/>
        <v>70.92198581560282</v>
      </c>
      <c r="S10" s="2"/>
    </row>
    <row r="11" spans="2:19" ht="12.75">
      <c r="B11" s="85" t="s">
        <v>36</v>
      </c>
      <c r="C11" s="78" t="s">
        <v>67</v>
      </c>
      <c r="D11" s="38">
        <f t="shared" si="0"/>
        <v>0.031</v>
      </c>
      <c r="E11" s="38">
        <f t="shared" si="1"/>
        <v>30</v>
      </c>
      <c r="F11" s="77">
        <v>20</v>
      </c>
      <c r="G11" s="40"/>
      <c r="H11" s="40"/>
      <c r="I11" s="40"/>
      <c r="J11" s="22"/>
      <c r="K11" s="16"/>
      <c r="L11" s="47">
        <f t="shared" si="2"/>
        <v>6.451612903225806</v>
      </c>
      <c r="M11" s="57">
        <f t="shared" si="3"/>
        <v>95.55661729574774</v>
      </c>
      <c r="N11" s="60">
        <f t="shared" si="4"/>
        <v>6</v>
      </c>
      <c r="O11" s="27">
        <f t="shared" si="5"/>
        <v>28.36879432624113</v>
      </c>
      <c r="S11" s="2"/>
    </row>
    <row r="12" spans="2:19" ht="12.75">
      <c r="B12" s="86" t="s">
        <v>37</v>
      </c>
      <c r="C12" s="78" t="s">
        <v>29</v>
      </c>
      <c r="D12" s="38">
        <f t="shared" si="0"/>
        <v>0.5</v>
      </c>
      <c r="E12" s="38">
        <f t="shared" si="1"/>
        <v>10</v>
      </c>
      <c r="F12" s="77">
        <v>1</v>
      </c>
      <c r="G12" s="40"/>
      <c r="H12" s="40"/>
      <c r="I12" s="40"/>
      <c r="J12" s="22"/>
      <c r="K12" s="15"/>
      <c r="L12" s="47">
        <f t="shared" si="2"/>
        <v>0.02</v>
      </c>
      <c r="M12" s="57">
        <f>IF(C12="","",(L12/$L$21)*100)</f>
        <v>0.296225513616818</v>
      </c>
      <c r="N12" s="60">
        <f t="shared" si="4"/>
        <v>0.1</v>
      </c>
      <c r="O12" s="27">
        <f t="shared" si="5"/>
        <v>0.4728132387706856</v>
      </c>
      <c r="S12" s="2"/>
    </row>
    <row r="13" spans="2:19" ht="12.75">
      <c r="B13" s="87" t="s">
        <v>61</v>
      </c>
      <c r="C13" s="78"/>
      <c r="D13" s="38">
        <f t="shared" si="0"/>
      </c>
      <c r="E13" s="38">
        <f t="shared" si="1"/>
      </c>
      <c r="F13" s="77"/>
      <c r="G13" s="40"/>
      <c r="H13" s="40"/>
      <c r="I13" s="40"/>
      <c r="J13" s="22"/>
      <c r="K13" s="15"/>
      <c r="L13" s="47">
        <f t="shared" si="2"/>
      </c>
      <c r="M13" s="57">
        <f>IF(C13="","",(L13/$L$21)*100)</f>
      </c>
      <c r="N13" s="60">
        <f t="shared" si="4"/>
      </c>
      <c r="O13" s="27">
        <f t="shared" si="5"/>
      </c>
      <c r="S13" s="2"/>
    </row>
    <row r="14" spans="2:19" ht="12.75">
      <c r="B14" s="88" t="s">
        <v>38</v>
      </c>
      <c r="C14" s="78"/>
      <c r="D14" s="38">
        <f t="shared" si="0"/>
      </c>
      <c r="E14" s="38">
        <f t="shared" si="1"/>
      </c>
      <c r="F14" s="77"/>
      <c r="G14" s="40"/>
      <c r="H14" s="40"/>
      <c r="I14" s="40"/>
      <c r="J14" s="22"/>
      <c r="K14" s="15"/>
      <c r="L14" s="47">
        <f t="shared" si="2"/>
      </c>
      <c r="M14" s="57">
        <f>IF(C14="","",(L14/$L$21)*100)</f>
      </c>
      <c r="N14" s="60">
        <f t="shared" si="4"/>
      </c>
      <c r="O14" s="27">
        <f t="shared" si="5"/>
      </c>
      <c r="S14" s="2"/>
    </row>
    <row r="15" spans="2:19" ht="12.75">
      <c r="B15" s="89" t="s">
        <v>39</v>
      </c>
      <c r="C15" s="78"/>
      <c r="D15" s="38">
        <f t="shared" si="0"/>
      </c>
      <c r="E15" s="38">
        <f t="shared" si="1"/>
      </c>
      <c r="F15" s="77"/>
      <c r="G15" s="40"/>
      <c r="H15" s="40"/>
      <c r="I15" s="40"/>
      <c r="J15" s="22"/>
      <c r="K15" s="15"/>
      <c r="L15" s="47">
        <f t="shared" si="2"/>
      </c>
      <c r="M15" s="57">
        <f t="shared" si="3"/>
      </c>
      <c r="N15" s="60">
        <f t="shared" si="4"/>
      </c>
      <c r="O15" s="27">
        <f t="shared" si="5"/>
      </c>
      <c r="S15" s="2"/>
    </row>
    <row r="16" spans="2:19" ht="12.75">
      <c r="B16" s="90" t="s">
        <v>40</v>
      </c>
      <c r="C16" s="78"/>
      <c r="D16" s="38">
        <f t="shared" si="0"/>
      </c>
      <c r="E16" s="38">
        <f t="shared" si="1"/>
      </c>
      <c r="F16" s="77"/>
      <c r="G16" s="40"/>
      <c r="H16" s="40"/>
      <c r="I16" s="40"/>
      <c r="J16" s="22"/>
      <c r="K16" s="15"/>
      <c r="L16" s="47">
        <f t="shared" si="2"/>
      </c>
      <c r="M16" s="57">
        <f t="shared" si="3"/>
      </c>
      <c r="N16" s="60">
        <f t="shared" si="4"/>
      </c>
      <c r="O16" s="27">
        <f t="shared" si="5"/>
      </c>
      <c r="S16" s="2"/>
    </row>
    <row r="17" spans="2:19" ht="12.75">
      <c r="B17" s="91" t="s">
        <v>41</v>
      </c>
      <c r="C17" s="78"/>
      <c r="D17" s="38">
        <f t="shared" si="0"/>
      </c>
      <c r="E17" s="38">
        <f t="shared" si="1"/>
      </c>
      <c r="F17" s="77"/>
      <c r="G17" s="40"/>
      <c r="H17" s="40"/>
      <c r="I17" s="40"/>
      <c r="J17" s="22"/>
      <c r="K17" s="15"/>
      <c r="L17" s="47">
        <f t="shared" si="2"/>
      </c>
      <c r="M17" s="57">
        <f t="shared" si="3"/>
      </c>
      <c r="N17" s="60">
        <f t="shared" si="4"/>
      </c>
      <c r="O17" s="27">
        <f t="shared" si="5"/>
      </c>
      <c r="S17" s="2"/>
    </row>
    <row r="18" spans="2:19" ht="13.5" thickBot="1">
      <c r="B18" s="92" t="s">
        <v>42</v>
      </c>
      <c r="C18" s="78"/>
      <c r="D18" s="38">
        <f t="shared" si="0"/>
      </c>
      <c r="E18" s="38">
        <f t="shared" si="1"/>
      </c>
      <c r="F18" s="77"/>
      <c r="G18" s="40"/>
      <c r="H18" s="40"/>
      <c r="I18" s="40"/>
      <c r="J18" s="22"/>
      <c r="K18" s="15"/>
      <c r="L18" s="47">
        <f t="shared" si="2"/>
      </c>
      <c r="M18" s="57">
        <f t="shared" si="3"/>
      </c>
      <c r="N18" s="60">
        <f t="shared" si="4"/>
      </c>
      <c r="O18" s="27">
        <f t="shared" si="5"/>
      </c>
      <c r="S18" s="2"/>
    </row>
    <row r="19" spans="2:19" ht="12.75" customHeight="1">
      <c r="B19" s="179" t="s">
        <v>12</v>
      </c>
      <c r="C19" s="70"/>
      <c r="D19" s="13"/>
      <c r="E19" s="49"/>
      <c r="F19" s="45"/>
      <c r="G19" s="130">
        <v>-10</v>
      </c>
      <c r="H19" s="130">
        <v>90</v>
      </c>
      <c r="I19" s="160">
        <f>LOOKUP(G19,Feuil2!B4:C74)</f>
        <v>0.28</v>
      </c>
      <c r="J19" s="136">
        <f>(I19*H19)/100</f>
        <v>0.252</v>
      </c>
      <c r="K19" s="170" t="s">
        <v>9</v>
      </c>
      <c r="L19" s="176">
        <v>0.04</v>
      </c>
      <c r="M19" s="178">
        <f>IF(K19="","",(L19/$L$21)*100)</f>
        <v>0.592451027233636</v>
      </c>
      <c r="N19" s="64">
        <f>IF(C19="","",IF(C19=$C$61,"",(E19*F19)/100))</f>
      </c>
      <c r="O19" s="30">
        <f>IF(C19="","",(N19/$N$21)*100)</f>
      </c>
      <c r="S19" s="2"/>
    </row>
    <row r="20" spans="2:19" ht="9" customHeight="1" thickBot="1">
      <c r="B20" s="180"/>
      <c r="C20" s="56"/>
      <c r="D20" s="54"/>
      <c r="E20" s="48"/>
      <c r="F20" s="38"/>
      <c r="G20" s="124"/>
      <c r="H20" s="124"/>
      <c r="I20" s="126"/>
      <c r="J20" s="128"/>
      <c r="K20" s="171"/>
      <c r="L20" s="177"/>
      <c r="M20" s="169"/>
      <c r="N20" s="61">
        <f>IF(C20="","",IF(C20=$C$61,"",(E20*F20)/100))</f>
      </c>
      <c r="O20" s="27"/>
      <c r="S20" s="2"/>
    </row>
    <row r="21" spans="2:19" ht="12.75">
      <c r="B21" s="24"/>
      <c r="C21" s="24"/>
      <c r="D21" s="165" t="s">
        <v>64</v>
      </c>
      <c r="E21" s="165"/>
      <c r="F21" s="63">
        <f>SUM(F9:F18)</f>
        <v>42</v>
      </c>
      <c r="G21" s="18"/>
      <c r="H21" s="18"/>
      <c r="I21" s="18"/>
      <c r="J21" s="13"/>
      <c r="K21" s="67"/>
      <c r="L21" s="66">
        <f>SUM(L7:L20)</f>
        <v>6.751612903225806</v>
      </c>
      <c r="M21" s="69">
        <f>SUM(M7:M20)</f>
        <v>100.00000000000001</v>
      </c>
      <c r="N21" s="64">
        <f>SUM(N7:N20)</f>
        <v>21.150000000000002</v>
      </c>
      <c r="O21" s="65">
        <f>SUM(O7:O20)</f>
        <v>99.99999999999999</v>
      </c>
      <c r="S21" s="2"/>
    </row>
    <row r="22" spans="11:19" ht="8.25" customHeight="1">
      <c r="K22" s="62"/>
      <c r="L22" s="24"/>
      <c r="M22" s="24"/>
      <c r="N22" s="44"/>
      <c r="O22" s="24"/>
      <c r="S22" s="2"/>
    </row>
    <row r="23" spans="2:19" ht="12.75">
      <c r="B23" s="72"/>
      <c r="C23" s="1" t="s">
        <v>101</v>
      </c>
      <c r="G23" s="23"/>
      <c r="H23" s="23"/>
      <c r="I23" s="1" t="s">
        <v>74</v>
      </c>
      <c r="P23" s="24"/>
      <c r="Q23" s="24"/>
      <c r="S23" s="2"/>
    </row>
    <row r="24" spans="4:19" ht="13.5" thickBot="1">
      <c r="D24" s="21"/>
      <c r="E24" s="21"/>
      <c r="F24" s="41"/>
      <c r="G24" s="42"/>
      <c r="H24" s="42"/>
      <c r="I24" s="42"/>
      <c r="J24" s="24"/>
      <c r="L24" s="43"/>
      <c r="M24" s="44"/>
      <c r="N24" s="44"/>
      <c r="O24" s="24"/>
      <c r="P24" s="24"/>
      <c r="Q24" s="24"/>
      <c r="S24" s="2"/>
    </row>
    <row r="25" spans="2:19" ht="34.5" customHeight="1" thickBot="1">
      <c r="B25" s="153" t="s">
        <v>100</v>
      </c>
      <c r="C25" s="154"/>
      <c r="D25" s="71" t="s">
        <v>43</v>
      </c>
      <c r="E25" s="50" t="s">
        <v>6</v>
      </c>
      <c r="F25" s="41"/>
      <c r="O25" s="24"/>
      <c r="P25" s="24"/>
      <c r="Q25" s="24"/>
      <c r="S25" s="2"/>
    </row>
    <row r="26" spans="2:19" ht="15" customHeight="1">
      <c r="B26" s="80">
        <v>1</v>
      </c>
      <c r="C26" s="111"/>
      <c r="D26" s="73"/>
      <c r="E26" s="73"/>
      <c r="H26" s="113" t="s">
        <v>77</v>
      </c>
      <c r="I26" s="119">
        <f>L21</f>
        <v>6.751612903225806</v>
      </c>
      <c r="J26" s="121" t="s">
        <v>117</v>
      </c>
      <c r="M26" s="155" t="s">
        <v>114</v>
      </c>
      <c r="N26" s="132">
        <f>1/I26</f>
        <v>0.148112756808409</v>
      </c>
      <c r="O26" s="134" t="s">
        <v>116</v>
      </c>
      <c r="P26" s="131"/>
      <c r="S26" s="2"/>
    </row>
    <row r="27" spans="2:19" ht="15" customHeight="1" thickBot="1">
      <c r="B27" s="81">
        <v>2</v>
      </c>
      <c r="C27" s="74"/>
      <c r="D27" s="74"/>
      <c r="E27" s="74"/>
      <c r="H27" s="114"/>
      <c r="I27" s="116"/>
      <c r="J27" s="117"/>
      <c r="M27" s="156"/>
      <c r="N27" s="133"/>
      <c r="O27" s="135"/>
      <c r="P27" s="131"/>
      <c r="S27" s="2"/>
    </row>
    <row r="28" spans="2:19" ht="15" customHeight="1" thickBot="1">
      <c r="B28" s="81">
        <v>3</v>
      </c>
      <c r="C28" s="74"/>
      <c r="D28" s="74"/>
      <c r="E28" s="74"/>
      <c r="H28" s="115" t="s">
        <v>78</v>
      </c>
      <c r="I28" s="120">
        <f>N21</f>
        <v>21.150000000000002</v>
      </c>
      <c r="J28" s="118" t="s">
        <v>118</v>
      </c>
      <c r="S28" s="2"/>
    </row>
    <row r="29" spans="2:19" ht="15" customHeight="1" thickBot="1">
      <c r="B29" s="82">
        <v>4</v>
      </c>
      <c r="C29" s="75"/>
      <c r="D29" s="75"/>
      <c r="E29" s="75"/>
      <c r="S29" s="2"/>
    </row>
    <row r="30" spans="3:19" ht="1.5" customHeight="1">
      <c r="C30" s="8"/>
      <c r="S30" s="2"/>
    </row>
    <row r="31" spans="3:19" ht="0.75" customHeight="1" hidden="1">
      <c r="C31" t="s">
        <v>31</v>
      </c>
      <c r="D31">
        <v>50</v>
      </c>
      <c r="E31">
        <v>700000</v>
      </c>
      <c r="S31" s="2"/>
    </row>
    <row r="32" spans="3:19" ht="0.75" customHeight="1" hidden="1">
      <c r="C32" s="51" t="s">
        <v>98</v>
      </c>
      <c r="D32">
        <v>0.12</v>
      </c>
      <c r="E32">
        <v>203</v>
      </c>
      <c r="S32" s="2"/>
    </row>
    <row r="33" spans="3:19" ht="12.75" customHeight="1" hidden="1">
      <c r="C33" t="s">
        <v>93</v>
      </c>
      <c r="D33">
        <v>203</v>
      </c>
      <c r="E33">
        <v>700000</v>
      </c>
      <c r="S33" s="2"/>
    </row>
    <row r="34" spans="3:19" ht="16.5" customHeight="1" hidden="1">
      <c r="C34" s="53" t="s">
        <v>75</v>
      </c>
      <c r="D34" s="24">
        <v>2</v>
      </c>
      <c r="E34">
        <v>75</v>
      </c>
      <c r="S34" s="2"/>
    </row>
    <row r="35" spans="3:19" ht="14.25" customHeight="1" hidden="1">
      <c r="C35" s="110" t="s">
        <v>94</v>
      </c>
      <c r="D35" s="52">
        <v>0.11</v>
      </c>
      <c r="E35" s="52">
        <v>8</v>
      </c>
      <c r="S35" s="2"/>
    </row>
    <row r="36" spans="3:19" ht="6.75" customHeight="1" hidden="1">
      <c r="C36" s="51" t="s">
        <v>95</v>
      </c>
      <c r="D36" s="52">
        <v>0.12</v>
      </c>
      <c r="E36" s="52">
        <v>8</v>
      </c>
      <c r="S36" s="2"/>
    </row>
    <row r="37" spans="3:19" ht="10.5" customHeight="1" hidden="1">
      <c r="C37" s="108" t="s">
        <v>108</v>
      </c>
      <c r="D37" s="24">
        <v>0.4</v>
      </c>
      <c r="E37" s="24">
        <v>7</v>
      </c>
      <c r="S37" s="2"/>
    </row>
    <row r="38" spans="3:19" ht="12.75" customHeight="1" hidden="1">
      <c r="C38" s="8" t="s">
        <v>84</v>
      </c>
      <c r="D38">
        <v>0.14</v>
      </c>
      <c r="E38">
        <v>35</v>
      </c>
      <c r="S38" s="2"/>
    </row>
    <row r="39" spans="3:19" ht="10.5" customHeight="1" hidden="1">
      <c r="C39" s="8" t="s">
        <v>82</v>
      </c>
      <c r="D39">
        <v>0.2</v>
      </c>
      <c r="E39">
        <v>35</v>
      </c>
      <c r="S39" s="2"/>
    </row>
    <row r="40" spans="3:5" ht="12.75" customHeight="1" hidden="1">
      <c r="C40" s="8" t="s">
        <v>3</v>
      </c>
      <c r="D40">
        <v>1</v>
      </c>
      <c r="E40">
        <v>10</v>
      </c>
    </row>
    <row r="41" spans="3:5" ht="12.75" customHeight="1" hidden="1">
      <c r="C41" s="8" t="s">
        <v>80</v>
      </c>
      <c r="D41">
        <v>0.833</v>
      </c>
      <c r="E41">
        <v>10</v>
      </c>
    </row>
    <row r="42" spans="3:5" ht="12.75" customHeight="1" hidden="1">
      <c r="C42" s="109" t="s">
        <v>110</v>
      </c>
      <c r="D42">
        <v>0.09</v>
      </c>
      <c r="E42">
        <v>3</v>
      </c>
    </row>
    <row r="43" spans="3:5" ht="12.75" customHeight="1" hidden="1">
      <c r="C43" s="109" t="s">
        <v>111</v>
      </c>
      <c r="D43">
        <v>0.17</v>
      </c>
      <c r="E43">
        <v>3</v>
      </c>
    </row>
    <row r="44" spans="3:5" ht="12.75" customHeight="1" hidden="1">
      <c r="C44" s="109" t="s">
        <v>109</v>
      </c>
      <c r="D44">
        <v>0.133</v>
      </c>
      <c r="E44">
        <v>15</v>
      </c>
    </row>
    <row r="45" spans="3:5" ht="12.75" customHeight="1" hidden="1">
      <c r="C45" s="8" t="s">
        <v>85</v>
      </c>
      <c r="D45">
        <v>0.1</v>
      </c>
      <c r="E45">
        <v>700</v>
      </c>
    </row>
    <row r="46" spans="3:5" ht="12.75" customHeight="1" hidden="1">
      <c r="C46" s="8" t="s">
        <v>29</v>
      </c>
      <c r="D46">
        <v>0.5</v>
      </c>
      <c r="E46">
        <v>10</v>
      </c>
    </row>
    <row r="47" spans="3:5" ht="12.75" customHeight="1" hidden="1">
      <c r="C47" s="8" t="s">
        <v>30</v>
      </c>
      <c r="D47">
        <v>324</v>
      </c>
      <c r="E47">
        <v>5</v>
      </c>
    </row>
    <row r="48" spans="3:5" ht="12.75" customHeight="1" hidden="1">
      <c r="C48" s="51" t="s">
        <v>91</v>
      </c>
      <c r="D48">
        <v>0.7</v>
      </c>
      <c r="E48">
        <v>7</v>
      </c>
    </row>
    <row r="49" spans="3:5" ht="12.75" customHeight="1" hidden="1">
      <c r="C49" s="8" t="s">
        <v>92</v>
      </c>
      <c r="D49">
        <v>0.8</v>
      </c>
      <c r="E49">
        <v>25</v>
      </c>
    </row>
    <row r="50" spans="3:5" ht="12.75" customHeight="1" hidden="1">
      <c r="C50" s="8" t="s">
        <v>79</v>
      </c>
      <c r="D50">
        <v>0.21</v>
      </c>
      <c r="E50">
        <v>8</v>
      </c>
    </row>
    <row r="51" spans="3:5" ht="12.75" customHeight="1" hidden="1">
      <c r="C51" s="8" t="s">
        <v>83</v>
      </c>
      <c r="D51">
        <v>0.04</v>
      </c>
      <c r="E51">
        <v>5</v>
      </c>
    </row>
    <row r="52" spans="3:5" ht="11.25" customHeight="1" hidden="1">
      <c r="C52" s="51" t="s">
        <v>97</v>
      </c>
      <c r="D52" s="52">
        <v>0.06</v>
      </c>
      <c r="E52" s="52">
        <v>1</v>
      </c>
    </row>
    <row r="53" spans="3:5" ht="12.75" customHeight="1" hidden="1">
      <c r="C53" s="8" t="s">
        <v>96</v>
      </c>
      <c r="D53">
        <v>0.04</v>
      </c>
      <c r="E53">
        <v>1</v>
      </c>
    </row>
    <row r="54" spans="3:5" ht="12.75" customHeight="1" hidden="1">
      <c r="C54" s="8" t="s">
        <v>33</v>
      </c>
      <c r="D54">
        <v>0.045</v>
      </c>
      <c r="E54">
        <v>5</v>
      </c>
    </row>
    <row r="55" spans="3:5" ht="12.75" customHeight="1" hidden="1">
      <c r="C55" s="8" t="s">
        <v>28</v>
      </c>
      <c r="D55">
        <v>0.12</v>
      </c>
      <c r="E55">
        <v>10</v>
      </c>
    </row>
    <row r="56" spans="3:5" ht="12.75" customHeight="1" hidden="1">
      <c r="C56" s="8" t="s">
        <v>81</v>
      </c>
      <c r="D56">
        <v>0.14</v>
      </c>
      <c r="E56">
        <v>40</v>
      </c>
    </row>
    <row r="57" spans="3:5" ht="12.75" customHeight="1" hidden="1">
      <c r="C57" s="8" t="s">
        <v>67</v>
      </c>
      <c r="D57">
        <v>0.031</v>
      </c>
      <c r="E57">
        <v>30</v>
      </c>
    </row>
    <row r="58" spans="3:5" ht="12.75" customHeight="1" hidden="1">
      <c r="C58" s="8" t="s">
        <v>89</v>
      </c>
      <c r="D58">
        <v>0.042</v>
      </c>
      <c r="E58">
        <v>2</v>
      </c>
    </row>
    <row r="59" spans="3:5" ht="12.75" customHeight="1" hidden="1">
      <c r="C59" s="8" t="s">
        <v>88</v>
      </c>
      <c r="D59">
        <v>0.05</v>
      </c>
      <c r="E59">
        <v>1</v>
      </c>
    </row>
    <row r="60" spans="3:5" ht="12.75" customHeight="1" hidden="1">
      <c r="C60" s="8" t="s">
        <v>32</v>
      </c>
      <c r="D60">
        <v>2.8</v>
      </c>
      <c r="E60">
        <v>10000</v>
      </c>
    </row>
    <row r="61" spans="3:5" ht="12.75" customHeight="1" hidden="1">
      <c r="C61" s="8" t="s">
        <v>4</v>
      </c>
      <c r="D61">
        <v>0.5</v>
      </c>
      <c r="E61">
        <v>5</v>
      </c>
    </row>
    <row r="62" spans="3:5" ht="12.75" customHeight="1" hidden="1">
      <c r="C62" s="8" t="s">
        <v>71</v>
      </c>
      <c r="D62">
        <v>0.035</v>
      </c>
      <c r="E62">
        <v>30</v>
      </c>
    </row>
    <row r="63" spans="3:5" ht="12.75" customHeight="1" hidden="1">
      <c r="C63" s="8" t="s">
        <v>72</v>
      </c>
      <c r="D63">
        <v>0.032</v>
      </c>
      <c r="E63">
        <v>35</v>
      </c>
    </row>
    <row r="64" spans="3:5" ht="12.75" customHeight="1" hidden="1">
      <c r="C64" s="8" t="s">
        <v>73</v>
      </c>
      <c r="D64">
        <v>0.023</v>
      </c>
      <c r="E64">
        <v>300</v>
      </c>
    </row>
    <row r="65" spans="3:5" ht="12.75" customHeight="1" hidden="1">
      <c r="C65" s="8" t="s">
        <v>87</v>
      </c>
      <c r="D65">
        <v>3</v>
      </c>
      <c r="E65">
        <v>20000</v>
      </c>
    </row>
    <row r="66" spans="3:5" ht="12.75" customHeight="1" hidden="1">
      <c r="C66" s="8" t="s">
        <v>86</v>
      </c>
      <c r="D66">
        <v>2.2</v>
      </c>
      <c r="E66">
        <v>900</v>
      </c>
    </row>
    <row r="67" spans="3:5" ht="12.75" customHeight="1" hidden="1">
      <c r="C67" s="8" t="s">
        <v>90</v>
      </c>
      <c r="D67">
        <v>0.057</v>
      </c>
      <c r="E67">
        <v>1500000</v>
      </c>
    </row>
    <row r="68" ht="26.25" customHeight="1" hidden="1">
      <c r="C68" s="8" t="s">
        <v>5</v>
      </c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>
      <c r="C75" s="51"/>
    </row>
    <row r="76" ht="12.75">
      <c r="C76" s="51"/>
    </row>
    <row r="77" ht="12.75">
      <c r="C77" s="51"/>
    </row>
    <row r="78" ht="12.75">
      <c r="C78" s="51"/>
    </row>
  </sheetData>
  <sheetProtection password="CA37" sheet="1"/>
  <mergeCells count="39">
    <mergeCell ref="B3:J3"/>
    <mergeCell ref="F4:F5"/>
    <mergeCell ref="E4:E5"/>
    <mergeCell ref="D4:D5"/>
    <mergeCell ref="L19:L20"/>
    <mergeCell ref="M19:M20"/>
    <mergeCell ref="B19:B20"/>
    <mergeCell ref="G4:G5"/>
    <mergeCell ref="H4:H5"/>
    <mergeCell ref="D21:E21"/>
    <mergeCell ref="L7:L8"/>
    <mergeCell ref="M7:M8"/>
    <mergeCell ref="K19:K20"/>
    <mergeCell ref="O4:O5"/>
    <mergeCell ref="B2:O2"/>
    <mergeCell ref="K4:L5"/>
    <mergeCell ref="B25:C25"/>
    <mergeCell ref="M26:M27"/>
    <mergeCell ref="K3:O3"/>
    <mergeCell ref="B4:B5"/>
    <mergeCell ref="I19:I20"/>
    <mergeCell ref="B7:B8"/>
    <mergeCell ref="C4:C5"/>
    <mergeCell ref="P26:P27"/>
    <mergeCell ref="N26:N27"/>
    <mergeCell ref="O26:O27"/>
    <mergeCell ref="H19:H20"/>
    <mergeCell ref="J19:J20"/>
    <mergeCell ref="T2:V3"/>
    <mergeCell ref="I4:I5"/>
    <mergeCell ref="J4:J5"/>
    <mergeCell ref="M4:M5"/>
    <mergeCell ref="N4:N5"/>
    <mergeCell ref="K7:K8"/>
    <mergeCell ref="G7:G8"/>
    <mergeCell ref="H7:H8"/>
    <mergeCell ref="I7:I8"/>
    <mergeCell ref="J7:J8"/>
    <mergeCell ref="G19:G20"/>
  </mergeCells>
  <dataValidations count="1">
    <dataValidation type="list" sqref="C9:C18">
      <formula1>$C$26:$C$68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5"/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GridLines="0" showRowColHeaders="0" zoomScalePageLayoutView="0" workbookViewId="0" topLeftCell="A1">
      <selection activeCell="L34" sqref="L34"/>
    </sheetView>
  </sheetViews>
  <sheetFormatPr defaultColWidth="11.421875" defaultRowHeight="12.75"/>
  <cols>
    <col min="1" max="1" width="4.57421875" style="0" customWidth="1"/>
  </cols>
  <sheetData/>
  <sheetProtection password="CA37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4"/>
  <sheetViews>
    <sheetView zoomScalePageLayoutView="0" workbookViewId="0" topLeftCell="A1">
      <selection activeCell="H15" sqref="H15"/>
    </sheetView>
  </sheetViews>
  <sheetFormatPr defaultColWidth="11.421875" defaultRowHeight="12.75"/>
  <sheetData>
    <row r="2" spans="2:4" ht="12.75">
      <c r="B2" s="2" t="s">
        <v>2</v>
      </c>
      <c r="C2" s="2"/>
      <c r="D2" s="2"/>
    </row>
    <row r="3" spans="2:3" ht="12.75">
      <c r="B3" s="3" t="s">
        <v>0</v>
      </c>
      <c r="C3" s="2" t="s">
        <v>1</v>
      </c>
    </row>
    <row r="4" spans="2:3" ht="12.75">
      <c r="B4" s="4">
        <v>-10</v>
      </c>
      <c r="C4" s="2">
        <v>0.28</v>
      </c>
    </row>
    <row r="5" spans="2:3" ht="12.75">
      <c r="B5" s="4">
        <v>-9.5</v>
      </c>
      <c r="C5" s="2">
        <v>0.29</v>
      </c>
    </row>
    <row r="6" spans="2:3" ht="12.75">
      <c r="B6" s="4">
        <v>-9</v>
      </c>
      <c r="C6" s="2">
        <v>0.3</v>
      </c>
    </row>
    <row r="7" spans="2:3" ht="12.75">
      <c r="B7" s="4">
        <v>-8.5</v>
      </c>
      <c r="C7" s="2">
        <v>0.315</v>
      </c>
    </row>
    <row r="8" spans="2:13" ht="12.75">
      <c r="B8" s="4">
        <v>-8</v>
      </c>
      <c r="C8" s="2">
        <v>0.33</v>
      </c>
      <c r="F8" t="s">
        <v>65</v>
      </c>
      <c r="H8" t="s">
        <v>69</v>
      </c>
      <c r="K8" t="s">
        <v>66</v>
      </c>
      <c r="L8" t="s">
        <v>68</v>
      </c>
      <c r="M8" t="s">
        <v>70</v>
      </c>
    </row>
    <row r="9" spans="2:11" ht="12.75">
      <c r="B9" s="4">
        <v>-7.5</v>
      </c>
      <c r="C9" s="2">
        <v>0.34</v>
      </c>
      <c r="G9" s="8" t="s">
        <v>13</v>
      </c>
      <c r="H9">
        <f>'Calcul U'!G7-'Calcul U'!G19</f>
        <v>35</v>
      </c>
      <c r="J9" s="7" t="s">
        <v>46</v>
      </c>
      <c r="K9" s="17">
        <f>'Calcul U'!J7-'Calcul U'!J19</f>
        <v>2.3</v>
      </c>
    </row>
    <row r="10" spans="2:13" ht="12.75">
      <c r="B10" s="4">
        <v>-7</v>
      </c>
      <c r="C10" s="2">
        <v>0.35</v>
      </c>
      <c r="F10">
        <v>0</v>
      </c>
      <c r="G10" s="109" t="s">
        <v>27</v>
      </c>
      <c r="H10" s="12">
        <f>'Calcul U'!G7</f>
        <v>25</v>
      </c>
      <c r="J10" s="109" t="s">
        <v>60</v>
      </c>
      <c r="K10" s="17">
        <f>'Calcul U'!J7</f>
        <v>2.552</v>
      </c>
      <c r="L10">
        <f>ROUND(H10/0.5,0)*0.5</f>
        <v>25</v>
      </c>
      <c r="M10" s="9">
        <f aca="true" t="shared" si="0" ref="M10:M23">VLOOKUP(L10,$B$4:$C$74,2,FALSE)</f>
        <v>3.19</v>
      </c>
    </row>
    <row r="11" spans="2:13" ht="12.75">
      <c r="B11" s="4">
        <v>-6.5</v>
      </c>
      <c r="C11" s="2">
        <v>0.36</v>
      </c>
      <c r="F11">
        <v>0</v>
      </c>
      <c r="G11" s="109" t="s">
        <v>15</v>
      </c>
      <c r="H11" s="12">
        <f>'Calcul U'!G7-(('Calcul U'!M7/100)*$H$9)</f>
        <v>24.37792642140468</v>
      </c>
      <c r="J11" s="109" t="s">
        <v>59</v>
      </c>
      <c r="K11" s="17">
        <f>'Calcul U'!J7</f>
        <v>2.552</v>
      </c>
      <c r="L11">
        <f>ROUND(H11/0.5,0)*0.5</f>
        <v>24.5</v>
      </c>
      <c r="M11" s="9">
        <f t="shared" si="0"/>
        <v>3.09</v>
      </c>
    </row>
    <row r="12" spans="2:13" ht="12.75">
      <c r="B12" s="4">
        <v>-6</v>
      </c>
      <c r="C12" s="2">
        <v>0.37</v>
      </c>
      <c r="F12">
        <f>'Calcul U'!F9+F11</f>
        <v>1</v>
      </c>
      <c r="G12" s="8" t="s">
        <v>16</v>
      </c>
      <c r="H12" s="12">
        <f>IF('Calcul U'!C9="",H11,(H11-('Calcul U'!M9/100)*$H$9))</f>
        <v>24.274247491638793</v>
      </c>
      <c r="J12" s="8" t="s">
        <v>49</v>
      </c>
      <c r="K12" s="17">
        <f>IF('Calcul U'!C9="",K11,IF('Calcul U'!C9='Calcul U'!$C$68,K11,(K11-('Calcul U'!O9/100)*$K$9)))</f>
        <v>2.546562647754137</v>
      </c>
      <c r="L12">
        <f aca="true" t="shared" si="1" ref="L12:L23">ROUND(H12/0.5,0)*0.5</f>
        <v>24.5</v>
      </c>
      <c r="M12" s="9">
        <f t="shared" si="0"/>
        <v>3.09</v>
      </c>
    </row>
    <row r="13" spans="2:13" ht="12.75">
      <c r="B13" s="4">
        <v>-5.5</v>
      </c>
      <c r="C13" s="2">
        <v>0.385</v>
      </c>
      <c r="F13">
        <f>'Calcul U'!F10+F12</f>
        <v>21</v>
      </c>
      <c r="G13" s="8" t="s">
        <v>17</v>
      </c>
      <c r="H13" s="12">
        <f>IF('Calcul U'!C10="",H12,(H12-('Calcul U'!M10/100)*$H$9))</f>
        <v>23.75585284280936</v>
      </c>
      <c r="J13" s="8" t="s">
        <v>50</v>
      </c>
      <c r="K13" s="17">
        <f>IF('Calcul U'!C10="",K12,IF('Calcul U'!C10='Calcul U'!$C$68,K12,(K12-('Calcul U'!O10/100)*$K$9)))</f>
        <v>0.9153569739952723</v>
      </c>
      <c r="L13">
        <f t="shared" si="1"/>
        <v>24</v>
      </c>
      <c r="M13" s="9">
        <f t="shared" si="0"/>
        <v>2.99</v>
      </c>
    </row>
    <row r="14" spans="2:13" ht="12.75">
      <c r="B14" s="4">
        <v>-5</v>
      </c>
      <c r="C14" s="2">
        <v>0.4</v>
      </c>
      <c r="F14">
        <f>'Calcul U'!F11+F13</f>
        <v>41</v>
      </c>
      <c r="G14" s="8" t="s">
        <v>18</v>
      </c>
      <c r="H14" s="12">
        <f>IF('Calcul U'!C11="",H13,(H13-('Calcul U'!M11/100)*$H$9))</f>
        <v>-9.688963210702347</v>
      </c>
      <c r="J14" s="8" t="s">
        <v>51</v>
      </c>
      <c r="K14" s="17">
        <f>IF('Calcul U'!C11="",K13,IF('Calcul U'!C11='Calcul U'!$C$68,K13,(K13-('Calcul U'!O11/100)*$K$9)))</f>
        <v>0.26287470449172634</v>
      </c>
      <c r="L14">
        <f t="shared" si="1"/>
        <v>-9.5</v>
      </c>
      <c r="M14" s="9">
        <f t="shared" si="0"/>
        <v>0.29</v>
      </c>
    </row>
    <row r="15" spans="2:13" ht="12.75">
      <c r="B15" s="4">
        <v>-4.5</v>
      </c>
      <c r="C15" s="2">
        <v>0.42</v>
      </c>
      <c r="F15">
        <f>'Calcul U'!F12+F14</f>
        <v>42</v>
      </c>
      <c r="G15" s="8" t="s">
        <v>19</v>
      </c>
      <c r="H15" s="12">
        <f>IF('Calcul U'!C12="",H14,(H14-('Calcul U'!M12/100)*$H$9))</f>
        <v>-9.792642140468233</v>
      </c>
      <c r="J15" s="8" t="s">
        <v>52</v>
      </c>
      <c r="K15" s="17">
        <f>IF('Calcul U'!C12="",K14,IF('Calcul U'!C12='Calcul U'!$C$68,K14,(K14-('Calcul U'!O12/100)*$K$9)))</f>
        <v>0.25200000000000056</v>
      </c>
      <c r="L15">
        <f t="shared" si="1"/>
        <v>-10</v>
      </c>
      <c r="M15" s="9">
        <f t="shared" si="0"/>
        <v>0.28</v>
      </c>
    </row>
    <row r="16" spans="2:13" ht="12.75">
      <c r="B16" s="4">
        <v>-4</v>
      </c>
      <c r="C16" s="2">
        <v>0.44</v>
      </c>
      <c r="F16">
        <f>'Calcul U'!F13+F15</f>
        <v>42</v>
      </c>
      <c r="G16" s="8" t="s">
        <v>20</v>
      </c>
      <c r="H16" s="12">
        <f>IF('Calcul U'!C13="",H15,(H15-('Calcul U'!M13/100)*$H$9))</f>
        <v>-9.792642140468233</v>
      </c>
      <c r="J16" s="8" t="s">
        <v>53</v>
      </c>
      <c r="K16" s="17">
        <f>IF('Calcul U'!C13="",K15,IF('Calcul U'!C13='Calcul U'!$C$68,K15,(K15-('Calcul U'!O13/100)*$K$9)))</f>
        <v>0.25200000000000056</v>
      </c>
      <c r="L16">
        <f t="shared" si="1"/>
        <v>-10</v>
      </c>
      <c r="M16" s="9">
        <f t="shared" si="0"/>
        <v>0.28</v>
      </c>
    </row>
    <row r="17" spans="2:13" ht="12.75">
      <c r="B17" s="2">
        <v>-3.5</v>
      </c>
      <c r="C17" s="2">
        <v>0.46</v>
      </c>
      <c r="F17">
        <f>'Calcul U'!F14+F16</f>
        <v>42</v>
      </c>
      <c r="G17" s="8" t="s">
        <v>21</v>
      </c>
      <c r="H17" s="12">
        <f>IF('Calcul U'!C14="",H16,(H16-('Calcul U'!M14/100)*$H$9))</f>
        <v>-9.792642140468233</v>
      </c>
      <c r="J17" s="8" t="s">
        <v>54</v>
      </c>
      <c r="K17" s="17">
        <f>IF('Calcul U'!C14="",K16,IF('Calcul U'!C14='Calcul U'!$C$68,K16,(K16-('Calcul U'!O14/100)*$K$9)))</f>
        <v>0.25200000000000056</v>
      </c>
      <c r="L17">
        <f t="shared" si="1"/>
        <v>-10</v>
      </c>
      <c r="M17" s="9">
        <f t="shared" si="0"/>
        <v>0.28</v>
      </c>
    </row>
    <row r="18" spans="2:13" ht="12.75">
      <c r="B18" s="4">
        <v>-3</v>
      </c>
      <c r="C18" s="2">
        <v>0.48</v>
      </c>
      <c r="F18">
        <f>'Calcul U'!F15+F17</f>
        <v>42</v>
      </c>
      <c r="G18" s="8" t="s">
        <v>22</v>
      </c>
      <c r="H18" s="12">
        <f>IF('Calcul U'!C15="",H17,(H17-('Calcul U'!M15/100)*$H$9))</f>
        <v>-9.792642140468233</v>
      </c>
      <c r="J18" s="8" t="s">
        <v>55</v>
      </c>
      <c r="K18" s="17">
        <f>IF('Calcul U'!C15="",K17,IF('Calcul U'!C15='Calcul U'!$C$68,K17,(K17-('Calcul U'!O15/100)*$K$9)))</f>
        <v>0.25200000000000056</v>
      </c>
      <c r="L18">
        <f t="shared" si="1"/>
        <v>-10</v>
      </c>
      <c r="M18" s="9">
        <f t="shared" si="0"/>
        <v>0.28</v>
      </c>
    </row>
    <row r="19" spans="2:13" ht="12.75">
      <c r="B19" s="4">
        <v>-2.5</v>
      </c>
      <c r="C19" s="2">
        <v>0.5</v>
      </c>
      <c r="F19">
        <f>'Calcul U'!F16+F18</f>
        <v>42</v>
      </c>
      <c r="G19" s="11" t="s">
        <v>23</v>
      </c>
      <c r="H19" s="12">
        <f>IF('Calcul U'!C16="",H18,(H18-('Calcul U'!M16/100)*$H$9))</f>
        <v>-9.792642140468233</v>
      </c>
      <c r="J19" s="8" t="s">
        <v>56</v>
      </c>
      <c r="K19" s="17">
        <f>IF('Calcul U'!C16="",K18,IF('Calcul U'!C16='Calcul U'!$C$68,K18,(K18-('Calcul U'!O16/100)*$K$9)))</f>
        <v>0.25200000000000056</v>
      </c>
      <c r="L19">
        <f t="shared" si="1"/>
        <v>-10</v>
      </c>
      <c r="M19" s="9">
        <f t="shared" si="0"/>
        <v>0.28</v>
      </c>
    </row>
    <row r="20" spans="2:13" ht="12.75">
      <c r="B20" s="4">
        <v>-2</v>
      </c>
      <c r="C20" s="2">
        <v>0.52</v>
      </c>
      <c r="F20">
        <f>'Calcul U'!F17+F19</f>
        <v>42</v>
      </c>
      <c r="G20" s="8" t="s">
        <v>24</v>
      </c>
      <c r="H20" s="12">
        <f>IF('Calcul U'!C17="",H19,(H19-('Calcul U'!M17/100)*$H$9))</f>
        <v>-9.792642140468233</v>
      </c>
      <c r="J20" s="8" t="s">
        <v>57</v>
      </c>
      <c r="K20" s="17">
        <f>IF('Calcul U'!C17="",K19,IF('Calcul U'!C17='Calcul U'!$C$68,K19,(K19-('Calcul U'!O17/100)*$K$9)))</f>
        <v>0.25200000000000056</v>
      </c>
      <c r="L20">
        <f t="shared" si="1"/>
        <v>-10</v>
      </c>
      <c r="M20" s="9">
        <f t="shared" si="0"/>
        <v>0.28</v>
      </c>
    </row>
    <row r="21" spans="2:13" ht="12.75">
      <c r="B21" s="4">
        <v>-1.5</v>
      </c>
      <c r="C21" s="2">
        <v>0.545</v>
      </c>
      <c r="F21">
        <f>'Calcul U'!F18+F20</f>
        <v>42</v>
      </c>
      <c r="G21" s="8" t="s">
        <v>25</v>
      </c>
      <c r="H21" s="12">
        <f>IF('Calcul U'!C18="",H20,(H20-('Calcul U'!M18/100)*$H$9))</f>
        <v>-9.792642140468233</v>
      </c>
      <c r="J21" s="8" t="s">
        <v>58</v>
      </c>
      <c r="K21" s="17">
        <f>IF('Calcul U'!C18="",K20,IF('Calcul U'!C18='Calcul U'!$C$68,K20,(K20-('Calcul U'!O18/100)*$K$9)))</f>
        <v>0.25200000000000056</v>
      </c>
      <c r="L21">
        <f t="shared" si="1"/>
        <v>-10</v>
      </c>
      <c r="M21" s="9">
        <f t="shared" si="0"/>
        <v>0.28</v>
      </c>
    </row>
    <row r="22" spans="2:13" ht="12.75">
      <c r="B22" s="4">
        <v>-1</v>
      </c>
      <c r="C22" s="2">
        <v>0.57</v>
      </c>
      <c r="F22">
        <f>'Calcul U'!F19+F21</f>
        <v>42</v>
      </c>
      <c r="G22" s="109" t="s">
        <v>14</v>
      </c>
      <c r="H22" s="12">
        <f>IF('Calcul U'!C19="",H21,(H21-('Calcul U'!M19/100)*$H$9))</f>
        <v>-9.792642140468233</v>
      </c>
      <c r="J22" s="109" t="s">
        <v>48</v>
      </c>
      <c r="K22" s="17">
        <f>'Calcul U'!J19</f>
        <v>0.252</v>
      </c>
      <c r="L22">
        <f t="shared" si="1"/>
        <v>-10</v>
      </c>
      <c r="M22" s="9">
        <f t="shared" si="0"/>
        <v>0.28</v>
      </c>
    </row>
    <row r="23" spans="2:13" ht="12.75">
      <c r="B23" s="4">
        <v>-0.5</v>
      </c>
      <c r="C23" s="2">
        <v>0.595</v>
      </c>
      <c r="F23" s="76">
        <f>'Calcul U'!F21</f>
        <v>42</v>
      </c>
      <c r="G23" s="109" t="s">
        <v>26</v>
      </c>
      <c r="H23">
        <f>'Calcul U'!G19</f>
        <v>-10</v>
      </c>
      <c r="J23" s="109" t="s">
        <v>47</v>
      </c>
      <c r="K23" s="17">
        <f>'Calcul U'!J19</f>
        <v>0.252</v>
      </c>
      <c r="L23">
        <f t="shared" si="1"/>
        <v>-10</v>
      </c>
      <c r="M23" s="9">
        <f t="shared" si="0"/>
        <v>0.28</v>
      </c>
    </row>
    <row r="24" spans="2:3" ht="12.75">
      <c r="B24" s="4">
        <v>0</v>
      </c>
      <c r="C24" s="2">
        <v>0.62</v>
      </c>
    </row>
    <row r="25" spans="2:3" ht="12.75">
      <c r="B25" s="4">
        <v>0.5</v>
      </c>
      <c r="C25" s="2">
        <v>0.64</v>
      </c>
    </row>
    <row r="26" spans="2:3" ht="12.75">
      <c r="B26" s="4">
        <v>1</v>
      </c>
      <c r="C26" s="2">
        <v>0.66</v>
      </c>
    </row>
    <row r="27" spans="2:3" ht="12.75">
      <c r="B27" s="6">
        <v>1.5</v>
      </c>
      <c r="C27" s="5">
        <v>0.69</v>
      </c>
    </row>
    <row r="28" spans="2:3" ht="12.75">
      <c r="B28" s="4">
        <v>2</v>
      </c>
      <c r="C28" s="2">
        <v>0.72</v>
      </c>
    </row>
    <row r="29" spans="2:3" ht="12.75">
      <c r="B29" s="4">
        <v>2.5</v>
      </c>
      <c r="C29" s="2">
        <v>0.725</v>
      </c>
    </row>
    <row r="30" spans="2:3" ht="12.75">
      <c r="B30" s="4">
        <v>3</v>
      </c>
      <c r="C30" s="2">
        <v>0.77</v>
      </c>
    </row>
    <row r="31" spans="2:3" ht="12.75">
      <c r="B31" s="2">
        <v>3.5</v>
      </c>
      <c r="C31" s="2">
        <v>0.8</v>
      </c>
    </row>
    <row r="32" spans="2:3" ht="12.75">
      <c r="B32" s="4">
        <v>4</v>
      </c>
      <c r="C32" s="2">
        <v>0.83</v>
      </c>
    </row>
    <row r="33" spans="2:3" ht="12.75">
      <c r="B33" s="4">
        <v>4.5</v>
      </c>
      <c r="C33" s="2">
        <v>0.855</v>
      </c>
    </row>
    <row r="34" spans="2:3" ht="12.75">
      <c r="B34" s="4">
        <v>5</v>
      </c>
      <c r="C34" s="2">
        <v>0.88</v>
      </c>
    </row>
    <row r="35" spans="2:3" ht="12.75">
      <c r="B35" s="4">
        <v>5.5</v>
      </c>
      <c r="C35" s="2">
        <v>0.91</v>
      </c>
    </row>
    <row r="36" spans="2:3" ht="12.75">
      <c r="B36" s="4">
        <v>6</v>
      </c>
      <c r="C36" s="2">
        <v>0.94</v>
      </c>
    </row>
    <row r="37" spans="2:3" ht="12.75">
      <c r="B37" s="4">
        <v>6.5</v>
      </c>
      <c r="C37" s="2">
        <v>0.97</v>
      </c>
    </row>
    <row r="38" spans="2:3" ht="12.75">
      <c r="B38" s="4">
        <v>7</v>
      </c>
      <c r="C38" s="2">
        <v>1</v>
      </c>
    </row>
    <row r="39" spans="2:3" ht="12.75">
      <c r="B39" s="4">
        <v>7.5</v>
      </c>
      <c r="C39" s="2">
        <v>1.04</v>
      </c>
    </row>
    <row r="40" spans="2:3" ht="12.75">
      <c r="B40" s="29">
        <v>8</v>
      </c>
      <c r="C40" s="2">
        <v>1.075</v>
      </c>
    </row>
    <row r="41" spans="2:3" ht="12.75">
      <c r="B41" s="4">
        <v>8.5</v>
      </c>
      <c r="C41" s="2">
        <v>1.11</v>
      </c>
    </row>
    <row r="42" spans="2:3" ht="12.75">
      <c r="B42" s="4">
        <v>9</v>
      </c>
      <c r="C42" s="2">
        <v>1.14</v>
      </c>
    </row>
    <row r="43" spans="2:3" ht="12.75">
      <c r="B43" s="4">
        <v>9.5</v>
      </c>
      <c r="C43" s="2">
        <v>1.185</v>
      </c>
    </row>
    <row r="44" spans="2:3" ht="12.75">
      <c r="B44" s="4">
        <v>10</v>
      </c>
      <c r="C44" s="2">
        <v>1.23</v>
      </c>
    </row>
    <row r="45" spans="2:3" ht="12.75">
      <c r="B45" s="4">
        <v>10.5</v>
      </c>
      <c r="C45" s="2">
        <v>1.265</v>
      </c>
    </row>
    <row r="46" spans="2:3" ht="12.75">
      <c r="B46" s="4">
        <v>11</v>
      </c>
      <c r="C46" s="2">
        <v>1.3</v>
      </c>
    </row>
    <row r="47" spans="2:3" ht="12.75">
      <c r="B47" s="4">
        <v>11.5</v>
      </c>
      <c r="C47" s="2">
        <v>1.35</v>
      </c>
    </row>
    <row r="48" spans="2:3" ht="12.75">
      <c r="B48" s="4">
        <v>12</v>
      </c>
      <c r="C48" s="2">
        <v>1.4</v>
      </c>
    </row>
    <row r="49" spans="2:3" ht="12.75">
      <c r="B49" s="4">
        <v>12.5</v>
      </c>
      <c r="C49" s="2">
        <v>1.45</v>
      </c>
    </row>
    <row r="50" spans="2:3" ht="12.75">
      <c r="B50" s="4">
        <v>13</v>
      </c>
      <c r="C50" s="2">
        <v>1.5</v>
      </c>
    </row>
    <row r="51" spans="2:3" ht="12.75">
      <c r="B51" s="4">
        <v>13.5</v>
      </c>
      <c r="C51" s="2">
        <v>1.55</v>
      </c>
    </row>
    <row r="52" spans="2:3" ht="12.75">
      <c r="B52" s="4">
        <v>14</v>
      </c>
      <c r="C52" s="2">
        <v>1.6</v>
      </c>
    </row>
    <row r="53" spans="2:3" ht="12.75">
      <c r="B53" s="4">
        <v>14.5</v>
      </c>
      <c r="C53" s="2">
        <v>1.66</v>
      </c>
    </row>
    <row r="54" spans="2:3" ht="12.75">
      <c r="B54" s="4">
        <v>15</v>
      </c>
      <c r="C54" s="2">
        <v>1.72</v>
      </c>
    </row>
    <row r="55" spans="2:3" ht="12.75">
      <c r="B55" s="4">
        <v>15.5</v>
      </c>
      <c r="C55" s="2">
        <v>1.775</v>
      </c>
    </row>
    <row r="56" spans="2:3" ht="12.75">
      <c r="B56" s="4">
        <v>16</v>
      </c>
      <c r="C56" s="2">
        <v>1.83</v>
      </c>
    </row>
    <row r="57" spans="2:3" ht="12.75">
      <c r="B57" s="4">
        <v>16.5</v>
      </c>
      <c r="C57" s="2">
        <v>1.89</v>
      </c>
    </row>
    <row r="58" spans="2:3" ht="12.75">
      <c r="B58" s="4">
        <v>17</v>
      </c>
      <c r="C58" s="2">
        <v>1.95</v>
      </c>
    </row>
    <row r="59" spans="2:3" ht="12.75">
      <c r="B59" s="4">
        <v>17.5</v>
      </c>
      <c r="C59" s="2">
        <v>2.015</v>
      </c>
    </row>
    <row r="60" spans="2:3" ht="12.75">
      <c r="B60" s="4">
        <v>18</v>
      </c>
      <c r="C60" s="2">
        <v>2.08</v>
      </c>
    </row>
    <row r="61" spans="2:3" ht="12.75">
      <c r="B61" s="4">
        <v>18.5</v>
      </c>
      <c r="C61" s="2">
        <v>2.14</v>
      </c>
    </row>
    <row r="62" spans="2:3" ht="12.75">
      <c r="B62" s="4">
        <v>19</v>
      </c>
      <c r="C62" s="2">
        <v>2.2</v>
      </c>
    </row>
    <row r="63" spans="2:3" ht="12.75">
      <c r="B63" s="4">
        <v>19.5</v>
      </c>
      <c r="C63" s="2">
        <v>2.275</v>
      </c>
    </row>
    <row r="64" spans="2:3" ht="12.75">
      <c r="B64" s="4">
        <v>20</v>
      </c>
      <c r="C64" s="2">
        <v>2.35</v>
      </c>
    </row>
    <row r="65" spans="2:3" ht="12.75">
      <c r="B65" s="4">
        <v>20.5</v>
      </c>
      <c r="C65" s="2">
        <v>2.425</v>
      </c>
    </row>
    <row r="66" spans="2:3" ht="12.75">
      <c r="B66" s="4">
        <v>21</v>
      </c>
      <c r="C66" s="2">
        <v>2.5</v>
      </c>
    </row>
    <row r="67" spans="2:3" ht="12.75">
      <c r="B67" s="4">
        <v>21.5</v>
      </c>
      <c r="C67" s="2">
        <v>2.585</v>
      </c>
    </row>
    <row r="68" spans="2:3" ht="12.75">
      <c r="B68" s="4">
        <v>22</v>
      </c>
      <c r="C68" s="2">
        <v>2.67</v>
      </c>
    </row>
    <row r="69" spans="2:3" ht="12.75">
      <c r="B69" s="4">
        <v>22.5</v>
      </c>
      <c r="C69" s="2">
        <v>2.75</v>
      </c>
    </row>
    <row r="70" spans="2:3" ht="12.75">
      <c r="B70" s="4">
        <v>23</v>
      </c>
      <c r="C70" s="2">
        <v>2.83</v>
      </c>
    </row>
    <row r="71" spans="2:3" ht="12.75">
      <c r="B71" s="4">
        <v>23.5</v>
      </c>
      <c r="C71" s="2">
        <v>2.91</v>
      </c>
    </row>
    <row r="72" spans="2:3" ht="12.75">
      <c r="B72" s="4">
        <v>24</v>
      </c>
      <c r="C72" s="2">
        <v>2.99</v>
      </c>
    </row>
    <row r="73" spans="2:3" ht="12.75">
      <c r="B73" s="4">
        <v>24.5</v>
      </c>
      <c r="C73" s="2">
        <v>3.09</v>
      </c>
    </row>
    <row r="74" spans="2:3" ht="12.75">
      <c r="B74" s="4">
        <v>25</v>
      </c>
      <c r="C74" s="2">
        <v>3.19</v>
      </c>
    </row>
  </sheetData>
  <sheetProtection password="CA37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4:K34"/>
  <sheetViews>
    <sheetView showGridLines="0" showRowColHeaders="0" zoomScalePageLayoutView="0" workbookViewId="0" topLeftCell="A1">
      <selection activeCell="E5" sqref="E5"/>
    </sheetView>
  </sheetViews>
  <sheetFormatPr defaultColWidth="11.421875" defaultRowHeight="12.75"/>
  <cols>
    <col min="1" max="1" width="4.421875" style="0" customWidth="1"/>
  </cols>
  <sheetData>
    <row r="2" ht="12.75" customHeight="1"/>
    <row r="8" ht="16.5" customHeight="1"/>
    <row r="34" spans="3:11" ht="12.75">
      <c r="C34" s="181" t="s">
        <v>76</v>
      </c>
      <c r="D34" s="181"/>
      <c r="E34" s="181"/>
      <c r="F34" s="181"/>
      <c r="G34" s="181"/>
      <c r="H34" s="181"/>
      <c r="I34" s="181"/>
      <c r="J34" s="181"/>
      <c r="K34" s="181"/>
    </row>
  </sheetData>
  <sheetProtection password="CA37" sheet="1"/>
  <mergeCells count="1">
    <mergeCell ref="C34:K3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I4:P36"/>
  <sheetViews>
    <sheetView showGridLines="0" showRowColHeaders="0" zoomScalePageLayoutView="0" workbookViewId="0" topLeftCell="A1">
      <selection activeCell="J22" sqref="J22"/>
    </sheetView>
  </sheetViews>
  <sheetFormatPr defaultColWidth="11.421875" defaultRowHeight="12.75"/>
  <cols>
    <col min="1" max="1" width="4.421875" style="0" customWidth="1"/>
    <col min="8" max="8" width="6.57421875" style="0" customWidth="1"/>
    <col min="10" max="10" width="13.421875" style="0" customWidth="1"/>
    <col min="12" max="12" width="12.7109375" style="0" customWidth="1"/>
    <col min="14" max="14" width="12.8515625" style="0" customWidth="1"/>
  </cols>
  <sheetData>
    <row r="3" ht="12.75" customHeight="1"/>
    <row r="4" spans="9:14" ht="12.75" customHeight="1">
      <c r="I4" s="112"/>
      <c r="J4" s="112"/>
      <c r="K4" s="112"/>
      <c r="L4" s="112"/>
      <c r="M4" s="112"/>
      <c r="N4" s="112"/>
    </row>
    <row r="5" spans="9:14" ht="12.75" customHeight="1">
      <c r="I5" s="112"/>
      <c r="J5" s="112"/>
      <c r="K5" s="112"/>
      <c r="L5" s="112"/>
      <c r="M5" s="112"/>
      <c r="N5" s="112"/>
    </row>
    <row r="6" spans="9:16" ht="17.25" customHeight="1" thickBot="1">
      <c r="I6" s="182" t="s">
        <v>103</v>
      </c>
      <c r="J6" s="182"/>
      <c r="K6" s="182"/>
      <c r="L6" s="182"/>
      <c r="M6" s="182"/>
      <c r="N6" s="182"/>
      <c r="O6" s="2"/>
      <c r="P6" s="2"/>
    </row>
    <row r="7" spans="9:16" ht="27.75" customHeight="1" thickBot="1">
      <c r="I7" s="101" t="s">
        <v>102</v>
      </c>
      <c r="J7" s="103" t="s">
        <v>112</v>
      </c>
      <c r="K7" s="102" t="s">
        <v>102</v>
      </c>
      <c r="L7" s="103" t="s">
        <v>112</v>
      </c>
      <c r="M7" s="102" t="s">
        <v>102</v>
      </c>
      <c r="N7" s="103" t="s">
        <v>112</v>
      </c>
      <c r="O7" s="3"/>
      <c r="P7" s="2"/>
    </row>
    <row r="8" spans="9:14" ht="12.75">
      <c r="I8" s="94"/>
      <c r="J8" s="104"/>
      <c r="K8" s="24"/>
      <c r="L8" s="104"/>
      <c r="M8" s="24"/>
      <c r="N8" s="104"/>
    </row>
    <row r="9" spans="9:14" ht="12.75">
      <c r="I9" s="95">
        <v>-10</v>
      </c>
      <c r="J9" s="105">
        <v>0.28</v>
      </c>
      <c r="K9" s="96">
        <v>3.5</v>
      </c>
      <c r="L9" s="105">
        <v>0.8</v>
      </c>
      <c r="M9" s="97">
        <v>17</v>
      </c>
      <c r="N9" s="105">
        <v>1.95</v>
      </c>
    </row>
    <row r="10" spans="9:14" ht="12.75">
      <c r="I10" s="95">
        <v>-9.5</v>
      </c>
      <c r="J10" s="105">
        <v>0.29</v>
      </c>
      <c r="K10" s="97">
        <v>4</v>
      </c>
      <c r="L10" s="105">
        <v>0.83</v>
      </c>
      <c r="M10" s="97">
        <v>17.5</v>
      </c>
      <c r="N10" s="105">
        <v>2.015</v>
      </c>
    </row>
    <row r="11" spans="9:14" ht="12.75">
      <c r="I11" s="95">
        <v>-9</v>
      </c>
      <c r="J11" s="105">
        <v>0.3</v>
      </c>
      <c r="K11" s="97">
        <v>4.5</v>
      </c>
      <c r="L11" s="105">
        <v>0.855</v>
      </c>
      <c r="M11" s="97">
        <v>18</v>
      </c>
      <c r="N11" s="105">
        <v>2.08</v>
      </c>
    </row>
    <row r="12" spans="9:14" ht="12.75">
      <c r="I12" s="95">
        <v>-8.5</v>
      </c>
      <c r="J12" s="105">
        <v>0.315</v>
      </c>
      <c r="K12" s="97">
        <v>5</v>
      </c>
      <c r="L12" s="105">
        <v>0.88</v>
      </c>
      <c r="M12" s="97">
        <v>18.5</v>
      </c>
      <c r="N12" s="105">
        <v>2.14</v>
      </c>
    </row>
    <row r="13" spans="9:14" ht="12.75">
      <c r="I13" s="95">
        <v>-8</v>
      </c>
      <c r="J13" s="105">
        <v>0.33</v>
      </c>
      <c r="K13" s="97">
        <v>5.5</v>
      </c>
      <c r="L13" s="105">
        <v>0.91</v>
      </c>
      <c r="M13" s="97">
        <v>19</v>
      </c>
      <c r="N13" s="105">
        <v>2.2</v>
      </c>
    </row>
    <row r="14" spans="9:14" ht="12.75">
      <c r="I14" s="95">
        <v>-7.5</v>
      </c>
      <c r="J14" s="105">
        <v>0.34</v>
      </c>
      <c r="K14" s="97">
        <v>6</v>
      </c>
      <c r="L14" s="105">
        <v>0.94</v>
      </c>
      <c r="M14" s="97">
        <v>19.5</v>
      </c>
      <c r="N14" s="105">
        <v>2.275</v>
      </c>
    </row>
    <row r="15" spans="9:14" ht="12.75">
      <c r="I15" s="95">
        <v>-7</v>
      </c>
      <c r="J15" s="105">
        <v>0.35</v>
      </c>
      <c r="K15" s="97">
        <v>6.5</v>
      </c>
      <c r="L15" s="105">
        <v>0.97</v>
      </c>
      <c r="M15" s="97">
        <v>20</v>
      </c>
      <c r="N15" s="105">
        <v>2.35</v>
      </c>
    </row>
    <row r="16" spans="9:14" ht="12.75">
      <c r="I16" s="95">
        <v>-6.5</v>
      </c>
      <c r="J16" s="105">
        <v>0.36</v>
      </c>
      <c r="K16" s="97">
        <v>7</v>
      </c>
      <c r="L16" s="105">
        <v>1</v>
      </c>
      <c r="M16" s="97">
        <v>20.5</v>
      </c>
      <c r="N16" s="105">
        <v>2.425</v>
      </c>
    </row>
    <row r="17" spans="9:14" ht="12.75">
      <c r="I17" s="95">
        <v>-6</v>
      </c>
      <c r="J17" s="105">
        <v>0.37</v>
      </c>
      <c r="K17" s="97">
        <v>7.5</v>
      </c>
      <c r="L17" s="105">
        <v>1.04</v>
      </c>
      <c r="M17" s="97">
        <v>21</v>
      </c>
      <c r="N17" s="105">
        <v>2.5</v>
      </c>
    </row>
    <row r="18" spans="9:14" ht="12.75">
      <c r="I18" s="95">
        <v>-5.5</v>
      </c>
      <c r="J18" s="105">
        <v>0.385</v>
      </c>
      <c r="K18" s="98">
        <v>8</v>
      </c>
      <c r="L18" s="105">
        <v>1.075</v>
      </c>
      <c r="M18" s="97">
        <v>21.5</v>
      </c>
      <c r="N18" s="105">
        <v>2.585</v>
      </c>
    </row>
    <row r="19" spans="9:14" ht="12.75">
      <c r="I19" s="95">
        <v>-5</v>
      </c>
      <c r="J19" s="105">
        <v>0.4</v>
      </c>
      <c r="K19" s="97">
        <v>8.5</v>
      </c>
      <c r="L19" s="105">
        <v>1.11</v>
      </c>
      <c r="M19" s="97">
        <v>22</v>
      </c>
      <c r="N19" s="105">
        <v>2.67</v>
      </c>
    </row>
    <row r="20" spans="9:14" ht="12.75">
      <c r="I20" s="95">
        <v>-4.5</v>
      </c>
      <c r="J20" s="105">
        <v>0.42</v>
      </c>
      <c r="K20" s="97">
        <v>9</v>
      </c>
      <c r="L20" s="105">
        <v>1.14</v>
      </c>
      <c r="M20" s="97">
        <v>22.5</v>
      </c>
      <c r="N20" s="105">
        <v>2.75</v>
      </c>
    </row>
    <row r="21" spans="9:14" ht="12.75">
      <c r="I21" s="95">
        <v>-4</v>
      </c>
      <c r="J21" s="105">
        <v>0.44</v>
      </c>
      <c r="K21" s="97">
        <v>9.5</v>
      </c>
      <c r="L21" s="105">
        <v>1.185</v>
      </c>
      <c r="M21" s="97">
        <v>23</v>
      </c>
      <c r="N21" s="105">
        <v>2.83</v>
      </c>
    </row>
    <row r="22" spans="9:14" ht="12.75">
      <c r="I22" s="99">
        <v>-3.5</v>
      </c>
      <c r="J22" s="105">
        <v>0.46</v>
      </c>
      <c r="K22" s="97">
        <v>10</v>
      </c>
      <c r="L22" s="105">
        <v>1.23</v>
      </c>
      <c r="M22" s="97">
        <v>23.5</v>
      </c>
      <c r="N22" s="105">
        <v>2.91</v>
      </c>
    </row>
    <row r="23" spans="9:14" ht="12.75">
      <c r="I23" s="95">
        <v>-3</v>
      </c>
      <c r="J23" s="105">
        <v>0.48</v>
      </c>
      <c r="K23" s="97">
        <v>10.5</v>
      </c>
      <c r="L23" s="105">
        <v>1.265</v>
      </c>
      <c r="M23" s="97">
        <v>24</v>
      </c>
      <c r="N23" s="105">
        <v>2.99</v>
      </c>
    </row>
    <row r="24" spans="9:14" ht="12.75">
      <c r="I24" s="95">
        <v>-2.5</v>
      </c>
      <c r="J24" s="105">
        <v>0.5</v>
      </c>
      <c r="K24" s="97">
        <v>11</v>
      </c>
      <c r="L24" s="105">
        <v>1.3</v>
      </c>
      <c r="M24" s="97">
        <v>24.5</v>
      </c>
      <c r="N24" s="105">
        <v>3.09</v>
      </c>
    </row>
    <row r="25" spans="9:14" ht="12.75">
      <c r="I25" s="95">
        <v>-2</v>
      </c>
      <c r="J25" s="105">
        <v>0.52</v>
      </c>
      <c r="K25" s="97">
        <v>11.5</v>
      </c>
      <c r="L25" s="105">
        <v>1.35</v>
      </c>
      <c r="M25" s="97">
        <v>25</v>
      </c>
      <c r="N25" s="105">
        <v>3.19</v>
      </c>
    </row>
    <row r="26" spans="9:14" ht="12.75">
      <c r="I26" s="95">
        <v>-1.5</v>
      </c>
      <c r="J26" s="105">
        <v>0.545</v>
      </c>
      <c r="K26" s="97">
        <v>12</v>
      </c>
      <c r="L26" s="105">
        <v>1.4</v>
      </c>
      <c r="M26" s="24"/>
      <c r="N26" s="104"/>
    </row>
    <row r="27" spans="9:14" ht="12.75">
      <c r="I27" s="95">
        <v>-1</v>
      </c>
      <c r="J27" s="105">
        <v>0.57</v>
      </c>
      <c r="K27" s="97">
        <v>12.5</v>
      </c>
      <c r="L27" s="105">
        <v>1.45</v>
      </c>
      <c r="M27" s="24"/>
      <c r="N27" s="104"/>
    </row>
    <row r="28" spans="9:14" ht="12.75">
      <c r="I28" s="95">
        <v>-0.5</v>
      </c>
      <c r="J28" s="105">
        <v>0.595</v>
      </c>
      <c r="K28" s="97">
        <v>13</v>
      </c>
      <c r="L28" s="105">
        <v>1.5</v>
      </c>
      <c r="M28" s="24"/>
      <c r="N28" s="104"/>
    </row>
    <row r="29" spans="9:14" ht="12.75">
      <c r="I29" s="95">
        <v>0</v>
      </c>
      <c r="J29" s="105">
        <v>0.62</v>
      </c>
      <c r="K29" s="97">
        <v>13.5</v>
      </c>
      <c r="L29" s="105">
        <v>1.55</v>
      </c>
      <c r="M29" s="24"/>
      <c r="N29" s="104"/>
    </row>
    <row r="30" spans="9:14" ht="12.75">
      <c r="I30" s="95">
        <v>0.5</v>
      </c>
      <c r="J30" s="105">
        <v>0.64</v>
      </c>
      <c r="K30" s="97">
        <v>14</v>
      </c>
      <c r="L30" s="105">
        <v>1.6</v>
      </c>
      <c r="M30" s="24"/>
      <c r="N30" s="104"/>
    </row>
    <row r="31" spans="9:14" ht="12.75">
      <c r="I31" s="95">
        <v>1</v>
      </c>
      <c r="J31" s="105">
        <v>0.66</v>
      </c>
      <c r="K31" s="97">
        <v>14.5</v>
      </c>
      <c r="L31" s="105">
        <v>1.66</v>
      </c>
      <c r="M31" s="24"/>
      <c r="N31" s="104"/>
    </row>
    <row r="32" spans="9:14" ht="12.75">
      <c r="I32" s="100">
        <v>1.5</v>
      </c>
      <c r="J32" s="106">
        <v>0.69</v>
      </c>
      <c r="K32" s="97">
        <v>15</v>
      </c>
      <c r="L32" s="105">
        <v>1.72</v>
      </c>
      <c r="M32" s="24"/>
      <c r="N32" s="104"/>
    </row>
    <row r="33" spans="9:14" ht="12.75">
      <c r="I33" s="95">
        <v>2</v>
      </c>
      <c r="J33" s="105">
        <v>0.72</v>
      </c>
      <c r="K33" s="97">
        <v>15.5</v>
      </c>
      <c r="L33" s="105">
        <v>1.775</v>
      </c>
      <c r="M33" s="24"/>
      <c r="N33" s="104"/>
    </row>
    <row r="34" spans="9:14" ht="12.75">
      <c r="I34" s="95">
        <v>2.5</v>
      </c>
      <c r="J34" s="105">
        <v>0.725</v>
      </c>
      <c r="K34" s="97">
        <v>16</v>
      </c>
      <c r="L34" s="105">
        <v>1.83</v>
      </c>
      <c r="M34" s="24"/>
      <c r="N34" s="104"/>
    </row>
    <row r="35" spans="9:14" ht="12.75">
      <c r="I35" s="95">
        <v>3</v>
      </c>
      <c r="J35" s="105">
        <v>0.77</v>
      </c>
      <c r="K35" s="97">
        <v>16.5</v>
      </c>
      <c r="L35" s="105">
        <v>1.89</v>
      </c>
      <c r="M35" s="24"/>
      <c r="N35" s="104"/>
    </row>
    <row r="36" spans="9:14" ht="13.5" thickBot="1">
      <c r="I36" s="93"/>
      <c r="J36" s="107"/>
      <c r="K36" s="93"/>
      <c r="L36" s="107"/>
      <c r="M36" s="93"/>
      <c r="N36" s="107"/>
    </row>
  </sheetData>
  <sheetProtection password="CA37" sheet="1"/>
  <mergeCells count="1">
    <mergeCell ref="I6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</dc:creator>
  <cp:keywords/>
  <dc:description/>
  <cp:lastModifiedBy>Aline LAVIS</cp:lastModifiedBy>
  <cp:lastPrinted>2010-02-09T13:47:44Z</cp:lastPrinted>
  <dcterms:created xsi:type="dcterms:W3CDTF">2004-11-08T15:11:06Z</dcterms:created>
  <dcterms:modified xsi:type="dcterms:W3CDTF">2018-01-10T10:04:32Z</dcterms:modified>
  <cp:category/>
  <cp:version/>
  <cp:contentType/>
  <cp:contentStatus/>
</cp:coreProperties>
</file>